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X:\Intranet\Formulare\Lohnblatt\Lohnblatt 2024\"/>
    </mc:Choice>
  </mc:AlternateContent>
  <bookViews>
    <workbookView xWindow="0" yWindow="0" windowWidth="25770" windowHeight="17775" tabRatio="863" firstSheet="1" activeTab="1"/>
  </bookViews>
  <sheets>
    <sheet name="AKIS" sheetId="73" state="hidden" r:id="rId1"/>
    <sheet name="Stammblatt" sheetId="165" r:id="rId2"/>
    <sheet name="Lohnmeldung" sheetId="13" r:id="rId3"/>
    <sheet name="Zusammenzug" sheetId="143" r:id="rId4"/>
    <sheet name="LB 1" sheetId="1" r:id="rId5"/>
    <sheet name="LB 2" sheetId="169" r:id="rId6"/>
    <sheet name="LB 3" sheetId="170" r:id="rId7"/>
    <sheet name="LB 4" sheetId="171" r:id="rId8"/>
    <sheet name="LB 5" sheetId="172" r:id="rId9"/>
    <sheet name="LB 6" sheetId="173" r:id="rId10"/>
    <sheet name="LB 7" sheetId="174" r:id="rId11"/>
    <sheet name="LB 8" sheetId="175" r:id="rId12"/>
    <sheet name="LB 9" sheetId="176" r:id="rId13"/>
    <sheet name="LB 10" sheetId="177" r:id="rId14"/>
    <sheet name="LB 11" sheetId="178" r:id="rId15"/>
    <sheet name="LB 12" sheetId="179" r:id="rId16"/>
    <sheet name="LB 13" sheetId="180" r:id="rId17"/>
    <sheet name="LB 14" sheetId="181" r:id="rId18"/>
    <sheet name="LB 15" sheetId="182" r:id="rId19"/>
    <sheet name="LB 16" sheetId="183" r:id="rId20"/>
    <sheet name="LB 17" sheetId="184" r:id="rId21"/>
    <sheet name="LB 18" sheetId="185" r:id="rId22"/>
    <sheet name="Jugendliche 1" sheetId="186" r:id="rId23"/>
    <sheet name="Jugendliche 2" sheetId="187" r:id="rId24"/>
    <sheet name="Jugendliche 3" sheetId="188" r:id="rId25"/>
  </sheets>
  <definedNames>
    <definedName name="_xlnm.Print_Area" localSheetId="22">'Jugendliche 1'!$B$5:$U$48</definedName>
    <definedName name="_xlnm.Print_Area" localSheetId="23">'Jugendliche 2'!$B$5:$U$48</definedName>
    <definedName name="_xlnm.Print_Area" localSheetId="24">'Jugendliche 3'!$B$5:$U$48</definedName>
    <definedName name="_xlnm.Print_Area" localSheetId="4">'LB 1'!$B$5:$U$48</definedName>
    <definedName name="_xlnm.Print_Area" localSheetId="13">'LB 10'!$B$5:$U$48</definedName>
    <definedName name="_xlnm.Print_Area" localSheetId="14">'LB 11'!$B$5:$U$48</definedName>
    <definedName name="_xlnm.Print_Area" localSheetId="15">'LB 12'!$B$5:$U$48</definedName>
    <definedName name="_xlnm.Print_Area" localSheetId="16">'LB 13'!$B$5:$U$48</definedName>
    <definedName name="_xlnm.Print_Area" localSheetId="17">'LB 14'!$B$5:$U$48</definedName>
    <definedName name="_xlnm.Print_Area" localSheetId="18">'LB 15'!$B$5:$U$48</definedName>
    <definedName name="_xlnm.Print_Area" localSheetId="19">'LB 16'!$B$5:$U$48</definedName>
    <definedName name="_xlnm.Print_Area" localSheetId="20">'LB 17'!$B$5:$U$48</definedName>
    <definedName name="_xlnm.Print_Area" localSheetId="21">'LB 18'!$B$5:$U$48</definedName>
    <definedName name="_xlnm.Print_Area" localSheetId="5">'LB 2'!$B$5:$U$48</definedName>
    <definedName name="_xlnm.Print_Area" localSheetId="6">'LB 3'!$B$5:$U$48</definedName>
    <definedName name="_xlnm.Print_Area" localSheetId="7">'LB 4'!$B$5:$U$48</definedName>
    <definedName name="_xlnm.Print_Area" localSheetId="8">'LB 5'!$B$5:$U$48</definedName>
    <definedName name="_xlnm.Print_Area" localSheetId="9">'LB 6'!$B$5:$U$48</definedName>
    <definedName name="_xlnm.Print_Area" localSheetId="10">'LB 7'!$B$5:$U$48</definedName>
    <definedName name="_xlnm.Print_Area" localSheetId="11">'LB 8'!$B$5:$U$48</definedName>
    <definedName name="_xlnm.Print_Area" localSheetId="12">'LB 9'!$B$5:$U$48</definedName>
    <definedName name="_xlnm.Print_Area" localSheetId="2">Lohnmeldung!$B$2:$L$38</definedName>
    <definedName name="_xlnm.Print_Area" localSheetId="1">Stammblatt!$C$5:$O$43</definedName>
    <definedName name="_xlnm.Print_Area" localSheetId="3">Zusammenzug!$C$5:$W$42</definedName>
  </definedNames>
  <calcPr calcId="152511" iterate="1"/>
</workbook>
</file>

<file path=xl/calcChain.xml><?xml version="1.0" encoding="utf-8"?>
<calcChain xmlns="http://schemas.openxmlformats.org/spreadsheetml/2006/main">
  <c r="Q6" i="165" l="1"/>
  <c r="U41" i="165" l="1"/>
  <c r="U40" i="165"/>
  <c r="G11" i="165" l="1"/>
  <c r="BX41" i="165" l="1"/>
  <c r="BW41" i="165"/>
  <c r="BV41" i="165"/>
  <c r="BU41" i="165"/>
  <c r="BT41" i="165"/>
  <c r="BS41" i="165"/>
  <c r="BR41" i="165"/>
  <c r="BQ41" i="165"/>
  <c r="BP41" i="165"/>
  <c r="BO41" i="165"/>
  <c r="BN41" i="165"/>
  <c r="BX40" i="165"/>
  <c r="BW40" i="165"/>
  <c r="BV40" i="165"/>
  <c r="BU40" i="165"/>
  <c r="BT40" i="165"/>
  <c r="BS40" i="165"/>
  <c r="BR40" i="165"/>
  <c r="BQ40" i="165"/>
  <c r="BP40" i="165"/>
  <c r="BO40" i="165"/>
  <c r="BN40" i="165"/>
  <c r="BY40" i="165" l="1"/>
  <c r="T40" i="165" s="1"/>
  <c r="BY41" i="165"/>
  <c r="T41" i="165" s="1"/>
  <c r="J26" i="73" l="1"/>
  <c r="X41" i="165"/>
  <c r="W41" i="165"/>
  <c r="X40" i="165"/>
  <c r="W40" i="165"/>
  <c r="M41" i="165"/>
  <c r="M40" i="165"/>
  <c r="J8" i="13" l="1"/>
  <c r="X41" i="169" l="1"/>
  <c r="X37" i="169"/>
  <c r="X36" i="169"/>
  <c r="X35" i="169"/>
  <c r="X34" i="169"/>
  <c r="X33" i="169"/>
  <c r="X32" i="169"/>
  <c r="X31" i="169"/>
  <c r="X30" i="169"/>
  <c r="X29" i="169"/>
  <c r="X28" i="169"/>
  <c r="X27" i="169"/>
  <c r="X26" i="169"/>
  <c r="X41" i="170"/>
  <c r="X37" i="170"/>
  <c r="X36" i="170"/>
  <c r="X35" i="170"/>
  <c r="X34" i="170"/>
  <c r="X33" i="170"/>
  <c r="X32" i="170"/>
  <c r="X31" i="170"/>
  <c r="X30" i="170"/>
  <c r="X29" i="170"/>
  <c r="X28" i="170"/>
  <c r="X27" i="170"/>
  <c r="X26" i="170"/>
  <c r="X41" i="171"/>
  <c r="X37" i="171"/>
  <c r="X36" i="171"/>
  <c r="X35" i="171"/>
  <c r="X34" i="171"/>
  <c r="X33" i="171"/>
  <c r="X32" i="171"/>
  <c r="X31" i="171"/>
  <c r="X30" i="171"/>
  <c r="X29" i="171"/>
  <c r="X28" i="171"/>
  <c r="X27" i="171"/>
  <c r="X26" i="171"/>
  <c r="X41" i="172"/>
  <c r="X37" i="172"/>
  <c r="X36" i="172"/>
  <c r="X35" i="172"/>
  <c r="X34" i="172"/>
  <c r="X33" i="172"/>
  <c r="X32" i="172"/>
  <c r="X31" i="172"/>
  <c r="X30" i="172"/>
  <c r="X29" i="172"/>
  <c r="X28" i="172"/>
  <c r="X27" i="172"/>
  <c r="X26" i="172"/>
  <c r="X41" i="173"/>
  <c r="X37" i="173"/>
  <c r="X36" i="173"/>
  <c r="X35" i="173"/>
  <c r="X34" i="173"/>
  <c r="X33" i="173"/>
  <c r="X32" i="173"/>
  <c r="X31" i="173"/>
  <c r="X30" i="173"/>
  <c r="X29" i="173"/>
  <c r="X28" i="173"/>
  <c r="X27" i="173"/>
  <c r="X26" i="173"/>
  <c r="X41" i="174"/>
  <c r="X37" i="174"/>
  <c r="X36" i="174"/>
  <c r="X35" i="174"/>
  <c r="X34" i="174"/>
  <c r="X33" i="174"/>
  <c r="X32" i="174"/>
  <c r="X31" i="174"/>
  <c r="X30" i="174"/>
  <c r="X29" i="174"/>
  <c r="X28" i="174"/>
  <c r="X27" i="174"/>
  <c r="X26" i="174"/>
  <c r="X41" i="175"/>
  <c r="X37" i="175"/>
  <c r="X36" i="175"/>
  <c r="X35" i="175"/>
  <c r="X34" i="175"/>
  <c r="X33" i="175"/>
  <c r="X32" i="175"/>
  <c r="X31" i="175"/>
  <c r="X30" i="175"/>
  <c r="X29" i="175"/>
  <c r="X28" i="175"/>
  <c r="X27" i="175"/>
  <c r="X26" i="175"/>
  <c r="X41" i="176"/>
  <c r="X37" i="176"/>
  <c r="X36" i="176"/>
  <c r="X35" i="176"/>
  <c r="X34" i="176"/>
  <c r="X33" i="176"/>
  <c r="X32" i="176"/>
  <c r="X31" i="176"/>
  <c r="X30" i="176"/>
  <c r="X29" i="176"/>
  <c r="X28" i="176"/>
  <c r="X27" i="176"/>
  <c r="X26" i="176"/>
  <c r="X41" i="177"/>
  <c r="X37" i="177"/>
  <c r="X36" i="177"/>
  <c r="X35" i="177"/>
  <c r="X34" i="177"/>
  <c r="X33" i="177"/>
  <c r="X32" i="177"/>
  <c r="X31" i="177"/>
  <c r="X30" i="177"/>
  <c r="X29" i="177"/>
  <c r="X28" i="177"/>
  <c r="X27" i="177"/>
  <c r="X26" i="177"/>
  <c r="X41" i="178"/>
  <c r="X37" i="178"/>
  <c r="X36" i="178"/>
  <c r="X35" i="178"/>
  <c r="X34" i="178"/>
  <c r="X33" i="178"/>
  <c r="X32" i="178"/>
  <c r="X31" i="178"/>
  <c r="X30" i="178"/>
  <c r="X29" i="178"/>
  <c r="X28" i="178"/>
  <c r="X27" i="178"/>
  <c r="X26" i="178"/>
  <c r="X41" i="179"/>
  <c r="X37" i="179"/>
  <c r="X36" i="179"/>
  <c r="X35" i="179"/>
  <c r="X34" i="179"/>
  <c r="X33" i="179"/>
  <c r="X32" i="179"/>
  <c r="X31" i="179"/>
  <c r="X30" i="179"/>
  <c r="X29" i="179"/>
  <c r="X28" i="179"/>
  <c r="X27" i="179"/>
  <c r="X26" i="179"/>
  <c r="X41" i="180"/>
  <c r="X37" i="180"/>
  <c r="X36" i="180"/>
  <c r="X35" i="180"/>
  <c r="X34" i="180"/>
  <c r="X33" i="180"/>
  <c r="X32" i="180"/>
  <c r="X31" i="180"/>
  <c r="X30" i="180"/>
  <c r="X29" i="180"/>
  <c r="X28" i="180"/>
  <c r="X27" i="180"/>
  <c r="X26" i="180"/>
  <c r="X41" i="181"/>
  <c r="X37" i="181"/>
  <c r="X36" i="181"/>
  <c r="X35" i="181"/>
  <c r="X34" i="181"/>
  <c r="X33" i="181"/>
  <c r="X32" i="181"/>
  <c r="X31" i="181"/>
  <c r="X30" i="181"/>
  <c r="X29" i="181"/>
  <c r="X28" i="181"/>
  <c r="X27" i="181"/>
  <c r="X26" i="181"/>
  <c r="X41" i="182"/>
  <c r="X37" i="182"/>
  <c r="X36" i="182"/>
  <c r="X35" i="182"/>
  <c r="X34" i="182"/>
  <c r="X33" i="182"/>
  <c r="X32" i="182"/>
  <c r="X31" i="182"/>
  <c r="X30" i="182"/>
  <c r="X29" i="182"/>
  <c r="X28" i="182"/>
  <c r="X27" i="182"/>
  <c r="X26" i="182"/>
  <c r="X41" i="183"/>
  <c r="X37" i="183"/>
  <c r="X36" i="183"/>
  <c r="X35" i="183"/>
  <c r="X34" i="183"/>
  <c r="X33" i="183"/>
  <c r="X32" i="183"/>
  <c r="X31" i="183"/>
  <c r="X30" i="183"/>
  <c r="X29" i="183"/>
  <c r="X28" i="183"/>
  <c r="X27" i="183"/>
  <c r="X26" i="183"/>
  <c r="X41" i="185"/>
  <c r="X37" i="185"/>
  <c r="X36" i="185"/>
  <c r="X35" i="185"/>
  <c r="X34" i="185"/>
  <c r="M34" i="185" s="1"/>
  <c r="R34" i="185" s="1"/>
  <c r="X33" i="185"/>
  <c r="X32" i="185"/>
  <c r="X31" i="185"/>
  <c r="X30" i="185"/>
  <c r="X29" i="185"/>
  <c r="X28" i="185"/>
  <c r="X27" i="185"/>
  <c r="X26" i="185"/>
  <c r="X41" i="187"/>
  <c r="X37" i="187"/>
  <c r="X36" i="187"/>
  <c r="X35" i="187"/>
  <c r="X34" i="187"/>
  <c r="X33" i="187"/>
  <c r="X32" i="187"/>
  <c r="X31" i="187"/>
  <c r="X30" i="187"/>
  <c r="X29" i="187"/>
  <c r="X28" i="187"/>
  <c r="X27" i="187"/>
  <c r="X26" i="187"/>
  <c r="X41" i="188"/>
  <c r="X37" i="188"/>
  <c r="X36" i="188"/>
  <c r="X35" i="188"/>
  <c r="X34" i="188"/>
  <c r="X33" i="188"/>
  <c r="X32" i="188"/>
  <c r="X31" i="188"/>
  <c r="X30" i="188"/>
  <c r="X29" i="188"/>
  <c r="X28" i="188"/>
  <c r="X27" i="188"/>
  <c r="X26" i="188"/>
  <c r="X41" i="186"/>
  <c r="X37" i="186"/>
  <c r="X36" i="186"/>
  <c r="X35" i="186"/>
  <c r="X34" i="186"/>
  <c r="X33" i="186"/>
  <c r="X32" i="186"/>
  <c r="X31" i="186"/>
  <c r="X30" i="186"/>
  <c r="X29" i="186"/>
  <c r="X28" i="186"/>
  <c r="X27" i="186"/>
  <c r="X26" i="186"/>
  <c r="Q27" i="187"/>
  <c r="Q28" i="187"/>
  <c r="Q29" i="187"/>
  <c r="Q30" i="187"/>
  <c r="Q40" i="187"/>
  <c r="Q31" i="187"/>
  <c r="Q32" i="187"/>
  <c r="Q33" i="187"/>
  <c r="Q34" i="187"/>
  <c r="Q35" i="187"/>
  <c r="Q36" i="187"/>
  <c r="Q37" i="187"/>
  <c r="Q27" i="188"/>
  <c r="Q40" i="188"/>
  <c r="Q28" i="188"/>
  <c r="Q29" i="188"/>
  <c r="Q30" i="188"/>
  <c r="Q31" i="188"/>
  <c r="Q32" i="188"/>
  <c r="Q33" i="188"/>
  <c r="Q34" i="188"/>
  <c r="Q35" i="188"/>
  <c r="Q36" i="188"/>
  <c r="Q37" i="188"/>
  <c r="Q27" i="186"/>
  <c r="Q28" i="186"/>
  <c r="Q29" i="186"/>
  <c r="Q30" i="186"/>
  <c r="Q31" i="186"/>
  <c r="Q32" i="186"/>
  <c r="Q33" i="186"/>
  <c r="Q34" i="186"/>
  <c r="Q35" i="186"/>
  <c r="Q36" i="186"/>
  <c r="Q37" i="186"/>
  <c r="Q26" i="187"/>
  <c r="Q26" i="188"/>
  <c r="Q26" i="186"/>
  <c r="P27" i="187"/>
  <c r="P28" i="187"/>
  <c r="P29" i="187"/>
  <c r="P30" i="187"/>
  <c r="R30" i="187"/>
  <c r="P31" i="187"/>
  <c r="P32" i="187"/>
  <c r="P33" i="187"/>
  <c r="P34" i="187"/>
  <c r="P35" i="187"/>
  <c r="P36" i="187"/>
  <c r="P37" i="187"/>
  <c r="P27" i="188"/>
  <c r="P28" i="188"/>
  <c r="P29" i="188"/>
  <c r="P30" i="188"/>
  <c r="P31" i="188"/>
  <c r="P32" i="188"/>
  <c r="P33" i="188"/>
  <c r="P34" i="188"/>
  <c r="P35" i="188"/>
  <c r="P36" i="188"/>
  <c r="P37" i="188"/>
  <c r="P27" i="186"/>
  <c r="P28" i="186"/>
  <c r="R28" i="186"/>
  <c r="P29" i="186"/>
  <c r="P30" i="186"/>
  <c r="P31" i="186"/>
  <c r="P32" i="186"/>
  <c r="P33" i="186"/>
  <c r="P34" i="186"/>
  <c r="P35" i="186"/>
  <c r="P36" i="186"/>
  <c r="P37" i="186"/>
  <c r="P26" i="187"/>
  <c r="P26" i="188"/>
  <c r="P26" i="186"/>
  <c r="P40" i="186"/>
  <c r="O27" i="187"/>
  <c r="O28" i="187"/>
  <c r="O29" i="187"/>
  <c r="O30" i="187"/>
  <c r="O40" i="187"/>
  <c r="O31" i="187"/>
  <c r="O32" i="187"/>
  <c r="O33" i="187"/>
  <c r="O34" i="187"/>
  <c r="R34" i="187"/>
  <c r="O35" i="187"/>
  <c r="O36" i="187"/>
  <c r="O37" i="187"/>
  <c r="O27" i="188"/>
  <c r="R27" i="188"/>
  <c r="O28" i="188"/>
  <c r="O29" i="188"/>
  <c r="O30" i="188"/>
  <c r="O31" i="188"/>
  <c r="R31" i="188"/>
  <c r="O32" i="188"/>
  <c r="O33" i="188"/>
  <c r="O34" i="188"/>
  <c r="O35" i="188"/>
  <c r="R35" i="188"/>
  <c r="O36" i="188"/>
  <c r="O37" i="188"/>
  <c r="O27" i="186"/>
  <c r="O28" i="186"/>
  <c r="O40" i="186"/>
  <c r="O29" i="186"/>
  <c r="O30" i="186"/>
  <c r="O31" i="186"/>
  <c r="O32" i="186"/>
  <c r="R32" i="186"/>
  <c r="O33" i="186"/>
  <c r="O34" i="186"/>
  <c r="R34" i="186"/>
  <c r="O35" i="186"/>
  <c r="O36" i="186"/>
  <c r="R36" i="186"/>
  <c r="O37" i="186"/>
  <c r="O26" i="187"/>
  <c r="O26" i="188"/>
  <c r="O26" i="186"/>
  <c r="R33" i="186"/>
  <c r="Q27" i="169"/>
  <c r="Q28" i="169"/>
  <c r="Q29" i="169"/>
  <c r="Q30" i="169"/>
  <c r="Q31" i="169"/>
  <c r="Q32" i="169"/>
  <c r="Q33" i="169"/>
  <c r="Q34" i="169"/>
  <c r="Q35" i="169"/>
  <c r="Q36" i="169"/>
  <c r="Q37" i="169"/>
  <c r="Q27" i="170"/>
  <c r="Q28" i="170"/>
  <c r="Q29" i="170"/>
  <c r="Q30" i="170"/>
  <c r="Q31" i="170"/>
  <c r="Q32" i="170"/>
  <c r="Q33" i="170"/>
  <c r="Q34" i="170"/>
  <c r="Q35" i="170"/>
  <c r="Q36" i="170"/>
  <c r="Q37" i="170"/>
  <c r="Q27" i="171"/>
  <c r="Q28" i="171"/>
  <c r="Q29" i="171"/>
  <c r="Q30" i="171"/>
  <c r="Q31" i="171"/>
  <c r="Q32" i="171"/>
  <c r="Q33" i="171"/>
  <c r="Q34" i="171"/>
  <c r="Q35" i="171"/>
  <c r="Q36" i="171"/>
  <c r="Q37" i="171"/>
  <c r="Q27" i="172"/>
  <c r="Q28" i="172"/>
  <c r="Q29" i="172"/>
  <c r="Q30" i="172"/>
  <c r="Q31" i="172"/>
  <c r="Q32" i="172"/>
  <c r="Q33" i="172"/>
  <c r="Q34" i="172"/>
  <c r="Q35" i="172"/>
  <c r="Q36" i="172"/>
  <c r="Q37" i="172"/>
  <c r="Q27" i="173"/>
  <c r="Q28" i="173"/>
  <c r="Q29" i="173"/>
  <c r="Q30" i="173"/>
  <c r="Q31" i="173"/>
  <c r="Q32" i="173"/>
  <c r="Q33" i="173"/>
  <c r="Q34" i="173"/>
  <c r="Q35" i="173"/>
  <c r="Q36" i="173"/>
  <c r="Q37" i="173"/>
  <c r="Q27" i="174"/>
  <c r="Q28" i="174"/>
  <c r="Q29" i="174"/>
  <c r="Q30" i="174"/>
  <c r="Q31" i="174"/>
  <c r="Q32" i="174"/>
  <c r="Q33" i="174"/>
  <c r="Q34" i="174"/>
  <c r="Q35" i="174"/>
  <c r="Q36" i="174"/>
  <c r="Q37" i="174"/>
  <c r="Q27" i="175"/>
  <c r="Q28" i="175"/>
  <c r="Q29" i="175"/>
  <c r="Q30" i="175"/>
  <c r="Q31" i="175"/>
  <c r="Q32" i="175"/>
  <c r="Q33" i="175"/>
  <c r="Q34" i="175"/>
  <c r="Q35" i="175"/>
  <c r="Q36" i="175"/>
  <c r="Q37" i="175"/>
  <c r="Q27" i="176"/>
  <c r="Q28" i="176"/>
  <c r="Q29" i="176"/>
  <c r="Q30" i="176"/>
  <c r="Q31" i="176"/>
  <c r="Q32" i="176"/>
  <c r="Q33" i="176"/>
  <c r="Q34" i="176"/>
  <c r="Q35" i="176"/>
  <c r="Q36" i="176"/>
  <c r="Q37" i="176"/>
  <c r="Q27" i="177"/>
  <c r="Q28" i="177"/>
  <c r="Q29" i="177"/>
  <c r="Q30" i="177"/>
  <c r="Q31" i="177"/>
  <c r="Q32" i="177"/>
  <c r="Q33" i="177"/>
  <c r="Q34" i="177"/>
  <c r="Q35" i="177"/>
  <c r="Q36" i="177"/>
  <c r="Q37" i="177"/>
  <c r="Q27" i="178"/>
  <c r="Q28" i="178"/>
  <c r="Q29" i="178"/>
  <c r="Q30" i="178"/>
  <c r="Q31" i="178"/>
  <c r="Q32" i="178"/>
  <c r="Q33" i="178"/>
  <c r="Q34" i="178"/>
  <c r="Q35" i="178"/>
  <c r="Q36" i="178"/>
  <c r="Q37" i="178"/>
  <c r="Q27" i="179"/>
  <c r="Q28" i="179"/>
  <c r="Q29" i="179"/>
  <c r="Q30" i="179"/>
  <c r="Q31" i="179"/>
  <c r="Q32" i="179"/>
  <c r="Q33" i="179"/>
  <c r="Q34" i="179"/>
  <c r="Q35" i="179"/>
  <c r="Q36" i="179"/>
  <c r="Q37" i="179"/>
  <c r="Q27" i="180"/>
  <c r="Q28" i="180"/>
  <c r="Q29" i="180"/>
  <c r="Q30" i="180"/>
  <c r="Q31" i="180"/>
  <c r="Q32" i="180"/>
  <c r="Q33" i="180"/>
  <c r="Q34" i="180"/>
  <c r="Q35" i="180"/>
  <c r="Q36" i="180"/>
  <c r="Q37" i="180"/>
  <c r="Q27" i="181"/>
  <c r="Q28" i="181"/>
  <c r="Q29" i="181"/>
  <c r="Q30" i="181"/>
  <c r="Q31" i="181"/>
  <c r="Q32" i="181"/>
  <c r="Q33" i="181"/>
  <c r="Q34" i="181"/>
  <c r="Q35" i="181"/>
  <c r="Q36" i="181"/>
  <c r="Q37" i="181"/>
  <c r="Q27" i="182"/>
  <c r="Q28" i="182"/>
  <c r="Q29" i="182"/>
  <c r="Q30" i="182"/>
  <c r="Q31" i="182"/>
  <c r="Q32" i="182"/>
  <c r="Q33" i="182"/>
  <c r="Q34" i="182"/>
  <c r="Q35" i="182"/>
  <c r="Q36" i="182"/>
  <c r="Q37" i="182"/>
  <c r="Q27" i="183"/>
  <c r="Q28" i="183"/>
  <c r="Q29" i="183"/>
  <c r="Q30" i="183"/>
  <c r="Q31" i="183"/>
  <c r="Q32" i="183"/>
  <c r="Q33" i="183"/>
  <c r="Q34" i="183"/>
  <c r="Q35" i="183"/>
  <c r="Q36" i="183"/>
  <c r="Q37" i="183"/>
  <c r="Q27" i="184"/>
  <c r="Q28" i="184"/>
  <c r="Q29" i="184"/>
  <c r="Q30" i="184"/>
  <c r="Q31" i="184"/>
  <c r="Q32" i="184"/>
  <c r="Q33" i="184"/>
  <c r="Q34" i="184"/>
  <c r="Q35" i="184"/>
  <c r="Q36" i="184"/>
  <c r="Q37" i="184"/>
  <c r="Q27" i="185"/>
  <c r="Q28" i="185"/>
  <c r="Q29" i="185"/>
  <c r="Q30" i="185"/>
  <c r="Q31" i="185"/>
  <c r="Q32" i="185"/>
  <c r="Q33" i="185"/>
  <c r="Q34" i="185"/>
  <c r="Q35" i="185"/>
  <c r="Q36" i="185"/>
  <c r="Q37" i="185"/>
  <c r="Q27" i="1"/>
  <c r="Q28" i="1"/>
  <c r="Q29" i="1"/>
  <c r="Q30" i="1"/>
  <c r="Q31" i="1"/>
  <c r="Q32" i="1"/>
  <c r="Q33" i="1"/>
  <c r="Q34" i="1"/>
  <c r="Q35" i="1"/>
  <c r="Q36" i="1"/>
  <c r="Q37" i="1"/>
  <c r="Q26" i="169"/>
  <c r="Q26" i="170"/>
  <c r="Q26" i="171"/>
  <c r="Q26" i="172"/>
  <c r="Q26" i="173"/>
  <c r="Q26" i="174"/>
  <c r="Q26" i="175"/>
  <c r="Q26" i="176"/>
  <c r="Q26" i="177"/>
  <c r="Q26" i="178"/>
  <c r="Q26" i="179"/>
  <c r="Q26" i="180"/>
  <c r="Q26" i="181"/>
  <c r="Q26" i="182"/>
  <c r="Q26" i="183"/>
  <c r="Q26" i="184"/>
  <c r="Q26" i="185"/>
  <c r="Q26" i="1"/>
  <c r="P27" i="169"/>
  <c r="P28" i="169"/>
  <c r="P29" i="169"/>
  <c r="P30" i="169"/>
  <c r="P31" i="169"/>
  <c r="P32" i="169"/>
  <c r="P33" i="169"/>
  <c r="P34" i="169"/>
  <c r="P35" i="169"/>
  <c r="P36" i="169"/>
  <c r="P37" i="169"/>
  <c r="P27" i="170"/>
  <c r="P28" i="170"/>
  <c r="P29" i="170"/>
  <c r="P30" i="170"/>
  <c r="P31" i="170"/>
  <c r="P32" i="170"/>
  <c r="P33" i="170"/>
  <c r="P34" i="170"/>
  <c r="P35" i="170"/>
  <c r="P36" i="170"/>
  <c r="P37" i="170"/>
  <c r="P27" i="171"/>
  <c r="P28" i="171"/>
  <c r="P29" i="171"/>
  <c r="P30" i="171"/>
  <c r="P31" i="171"/>
  <c r="P32" i="171"/>
  <c r="P33" i="171"/>
  <c r="P34" i="171"/>
  <c r="P35" i="171"/>
  <c r="P36" i="171"/>
  <c r="P37" i="171"/>
  <c r="P27" i="172"/>
  <c r="P28" i="172"/>
  <c r="P29" i="172"/>
  <c r="P30" i="172"/>
  <c r="P31" i="172"/>
  <c r="P32" i="172"/>
  <c r="P33" i="172"/>
  <c r="P34" i="172"/>
  <c r="P35" i="172"/>
  <c r="P36" i="172"/>
  <c r="P37" i="172"/>
  <c r="P27" i="173"/>
  <c r="P28" i="173"/>
  <c r="P29" i="173"/>
  <c r="P30" i="173"/>
  <c r="P31" i="173"/>
  <c r="P32" i="173"/>
  <c r="P33" i="173"/>
  <c r="P34" i="173"/>
  <c r="P35" i="173"/>
  <c r="P36" i="173"/>
  <c r="P37" i="173"/>
  <c r="P27" i="174"/>
  <c r="P28" i="174"/>
  <c r="P29" i="174"/>
  <c r="P30" i="174"/>
  <c r="P31" i="174"/>
  <c r="P32" i="174"/>
  <c r="P33" i="174"/>
  <c r="P34" i="174"/>
  <c r="P35" i="174"/>
  <c r="P36" i="174"/>
  <c r="P37" i="174"/>
  <c r="P27" i="175"/>
  <c r="P28" i="175"/>
  <c r="P29" i="175"/>
  <c r="P30" i="175"/>
  <c r="P31" i="175"/>
  <c r="P32" i="175"/>
  <c r="P33" i="175"/>
  <c r="P34" i="175"/>
  <c r="P35" i="175"/>
  <c r="P36" i="175"/>
  <c r="P37" i="175"/>
  <c r="P27" i="176"/>
  <c r="P28" i="176"/>
  <c r="P29" i="176"/>
  <c r="P30" i="176"/>
  <c r="P31" i="176"/>
  <c r="P32" i="176"/>
  <c r="P33" i="176"/>
  <c r="P34" i="176"/>
  <c r="P35" i="176"/>
  <c r="P36" i="176"/>
  <c r="P37" i="176"/>
  <c r="P27" i="177"/>
  <c r="P28" i="177"/>
  <c r="P29" i="177"/>
  <c r="P30" i="177"/>
  <c r="P31" i="177"/>
  <c r="P32" i="177"/>
  <c r="P33" i="177"/>
  <c r="P34" i="177"/>
  <c r="P35" i="177"/>
  <c r="P36" i="177"/>
  <c r="P37" i="177"/>
  <c r="P27" i="178"/>
  <c r="P28" i="178"/>
  <c r="P29" i="178"/>
  <c r="P30" i="178"/>
  <c r="P31" i="178"/>
  <c r="P32" i="178"/>
  <c r="P33" i="178"/>
  <c r="P34" i="178"/>
  <c r="P35" i="178"/>
  <c r="P36" i="178"/>
  <c r="P37" i="178"/>
  <c r="P27" i="179"/>
  <c r="P28" i="179"/>
  <c r="P29" i="179"/>
  <c r="P30" i="179"/>
  <c r="P31" i="179"/>
  <c r="P32" i="179"/>
  <c r="P33" i="179"/>
  <c r="P34" i="179"/>
  <c r="P35" i="179"/>
  <c r="P36" i="179"/>
  <c r="P37" i="179"/>
  <c r="P27" i="180"/>
  <c r="P28" i="180"/>
  <c r="P29" i="180"/>
  <c r="P30" i="180"/>
  <c r="P31" i="180"/>
  <c r="P32" i="180"/>
  <c r="P33" i="180"/>
  <c r="P34" i="180"/>
  <c r="P35" i="180"/>
  <c r="P36" i="180"/>
  <c r="P37" i="180"/>
  <c r="P27" i="181"/>
  <c r="P28" i="181"/>
  <c r="P29" i="181"/>
  <c r="P30" i="181"/>
  <c r="P31" i="181"/>
  <c r="P32" i="181"/>
  <c r="P33" i="181"/>
  <c r="P34" i="181"/>
  <c r="P35" i="181"/>
  <c r="P36" i="181"/>
  <c r="P37" i="181"/>
  <c r="P27" i="182"/>
  <c r="P28" i="182"/>
  <c r="P29" i="182"/>
  <c r="P30" i="182"/>
  <c r="P31" i="182"/>
  <c r="P32" i="182"/>
  <c r="P33" i="182"/>
  <c r="P34" i="182"/>
  <c r="P35" i="182"/>
  <c r="P36" i="182"/>
  <c r="P37" i="182"/>
  <c r="P27" i="183"/>
  <c r="P28" i="183"/>
  <c r="P29" i="183"/>
  <c r="P30" i="183"/>
  <c r="P31" i="183"/>
  <c r="P32" i="183"/>
  <c r="P33" i="183"/>
  <c r="P34" i="183"/>
  <c r="P35" i="183"/>
  <c r="P36" i="183"/>
  <c r="P37" i="183"/>
  <c r="P27" i="184"/>
  <c r="P28" i="184"/>
  <c r="P29" i="184"/>
  <c r="P30" i="184"/>
  <c r="P31" i="184"/>
  <c r="P32" i="184"/>
  <c r="P33" i="184"/>
  <c r="P34" i="184"/>
  <c r="P35" i="184"/>
  <c r="P36" i="184"/>
  <c r="P37" i="184"/>
  <c r="P27" i="185"/>
  <c r="P28" i="185"/>
  <c r="P29" i="185"/>
  <c r="P30" i="185"/>
  <c r="P31" i="185"/>
  <c r="P32" i="185"/>
  <c r="P33" i="185"/>
  <c r="P34" i="185"/>
  <c r="P35" i="185"/>
  <c r="P36" i="185"/>
  <c r="P37" i="185"/>
  <c r="P27" i="1"/>
  <c r="P28" i="1"/>
  <c r="P29" i="1"/>
  <c r="P30" i="1"/>
  <c r="P31" i="1"/>
  <c r="P32" i="1"/>
  <c r="P33" i="1"/>
  <c r="P34" i="1"/>
  <c r="P35" i="1"/>
  <c r="P36" i="1"/>
  <c r="P37" i="1"/>
  <c r="P26" i="169"/>
  <c r="P26" i="170"/>
  <c r="P26" i="171"/>
  <c r="P26" i="172"/>
  <c r="P26" i="173"/>
  <c r="P26" i="174"/>
  <c r="P26" i="175"/>
  <c r="P26" i="176"/>
  <c r="P26" i="177"/>
  <c r="P26" i="178"/>
  <c r="P26" i="179"/>
  <c r="P26" i="180"/>
  <c r="P26" i="181"/>
  <c r="P26" i="182"/>
  <c r="P26" i="183"/>
  <c r="P26" i="184"/>
  <c r="P26" i="185"/>
  <c r="P26" i="1"/>
  <c r="O27" i="169"/>
  <c r="O28" i="169"/>
  <c r="O29" i="169"/>
  <c r="O30" i="169"/>
  <c r="O31" i="169"/>
  <c r="O32" i="169"/>
  <c r="O33" i="169"/>
  <c r="O34" i="169"/>
  <c r="O35" i="169"/>
  <c r="O36" i="169"/>
  <c r="O37" i="169"/>
  <c r="O27" i="170"/>
  <c r="O28" i="170"/>
  <c r="O29" i="170"/>
  <c r="O30" i="170"/>
  <c r="O31" i="170"/>
  <c r="O32" i="170"/>
  <c r="O33" i="170"/>
  <c r="O34" i="170"/>
  <c r="O35" i="170"/>
  <c r="O36" i="170"/>
  <c r="O37" i="170"/>
  <c r="O27" i="171"/>
  <c r="O28" i="171"/>
  <c r="O29" i="171"/>
  <c r="O30" i="171"/>
  <c r="O31" i="171"/>
  <c r="O32" i="171"/>
  <c r="O33" i="171"/>
  <c r="O34" i="171"/>
  <c r="O35" i="171"/>
  <c r="O36" i="171"/>
  <c r="O37" i="171"/>
  <c r="O27" i="172"/>
  <c r="O28" i="172"/>
  <c r="O29" i="172"/>
  <c r="O30" i="172"/>
  <c r="O31" i="172"/>
  <c r="O32" i="172"/>
  <c r="O33" i="172"/>
  <c r="O34" i="172"/>
  <c r="O35" i="172"/>
  <c r="O36" i="172"/>
  <c r="O37" i="172"/>
  <c r="O27" i="173"/>
  <c r="O28" i="173"/>
  <c r="O29" i="173"/>
  <c r="O30" i="173"/>
  <c r="O31" i="173"/>
  <c r="O32" i="173"/>
  <c r="O33" i="173"/>
  <c r="O34" i="173"/>
  <c r="O35" i="173"/>
  <c r="O36" i="173"/>
  <c r="O37" i="173"/>
  <c r="O27" i="174"/>
  <c r="O28" i="174"/>
  <c r="O29" i="174"/>
  <c r="O30" i="174"/>
  <c r="O31" i="174"/>
  <c r="O32" i="174"/>
  <c r="O33" i="174"/>
  <c r="O34" i="174"/>
  <c r="O35" i="174"/>
  <c r="O36" i="174"/>
  <c r="O37" i="174"/>
  <c r="O27" i="175"/>
  <c r="O28" i="175"/>
  <c r="O29" i="175"/>
  <c r="O30" i="175"/>
  <c r="O31" i="175"/>
  <c r="O32" i="175"/>
  <c r="O33" i="175"/>
  <c r="O34" i="175"/>
  <c r="O35" i="175"/>
  <c r="O36" i="175"/>
  <c r="O37" i="175"/>
  <c r="O27" i="176"/>
  <c r="O28" i="176"/>
  <c r="O29" i="176"/>
  <c r="O30" i="176"/>
  <c r="O31" i="176"/>
  <c r="O32" i="176"/>
  <c r="O33" i="176"/>
  <c r="O34" i="176"/>
  <c r="O35" i="176"/>
  <c r="O36" i="176"/>
  <c r="O37" i="176"/>
  <c r="O27" i="177"/>
  <c r="O28" i="177"/>
  <c r="O29" i="177"/>
  <c r="O30" i="177"/>
  <c r="O31" i="177"/>
  <c r="O32" i="177"/>
  <c r="O33" i="177"/>
  <c r="O34" i="177"/>
  <c r="O35" i="177"/>
  <c r="O36" i="177"/>
  <c r="O37" i="177"/>
  <c r="O27" i="178"/>
  <c r="O28" i="178"/>
  <c r="O29" i="178"/>
  <c r="O30" i="178"/>
  <c r="O31" i="178"/>
  <c r="O32" i="178"/>
  <c r="O33" i="178"/>
  <c r="O34" i="178"/>
  <c r="O35" i="178"/>
  <c r="O36" i="178"/>
  <c r="O37" i="178"/>
  <c r="O27" i="179"/>
  <c r="O28" i="179"/>
  <c r="O29" i="179"/>
  <c r="O30" i="179"/>
  <c r="O31" i="179"/>
  <c r="O32" i="179"/>
  <c r="O33" i="179"/>
  <c r="O34" i="179"/>
  <c r="O35" i="179"/>
  <c r="O36" i="179"/>
  <c r="O37" i="179"/>
  <c r="O27" i="180"/>
  <c r="O28" i="180"/>
  <c r="O29" i="180"/>
  <c r="O30" i="180"/>
  <c r="O31" i="180"/>
  <c r="O32" i="180"/>
  <c r="O33" i="180"/>
  <c r="O34" i="180"/>
  <c r="O35" i="180"/>
  <c r="O36" i="180"/>
  <c r="O37" i="180"/>
  <c r="O27" i="181"/>
  <c r="O28" i="181"/>
  <c r="O29" i="181"/>
  <c r="O30" i="181"/>
  <c r="O31" i="181"/>
  <c r="O32" i="181"/>
  <c r="O33" i="181"/>
  <c r="O34" i="181"/>
  <c r="O35" i="181"/>
  <c r="O36" i="181"/>
  <c r="O37" i="181"/>
  <c r="O27" i="182"/>
  <c r="O28" i="182"/>
  <c r="O29" i="182"/>
  <c r="O30" i="182"/>
  <c r="O31" i="182"/>
  <c r="O32" i="182"/>
  <c r="O33" i="182"/>
  <c r="O34" i="182"/>
  <c r="O35" i="182"/>
  <c r="O36" i="182"/>
  <c r="O37" i="182"/>
  <c r="O27" i="183"/>
  <c r="O28" i="183"/>
  <c r="O29" i="183"/>
  <c r="O30" i="183"/>
  <c r="O31" i="183"/>
  <c r="O32" i="183"/>
  <c r="O33" i="183"/>
  <c r="O34" i="183"/>
  <c r="O35" i="183"/>
  <c r="O36" i="183"/>
  <c r="O37" i="183"/>
  <c r="O27" i="184"/>
  <c r="O28" i="184"/>
  <c r="O29" i="184"/>
  <c r="O30" i="184"/>
  <c r="O31" i="184"/>
  <c r="O32" i="184"/>
  <c r="O33" i="184"/>
  <c r="O34" i="184"/>
  <c r="O35" i="184"/>
  <c r="O36" i="184"/>
  <c r="O37" i="184"/>
  <c r="O27" i="185"/>
  <c r="O28" i="185"/>
  <c r="O29" i="185"/>
  <c r="O30" i="185"/>
  <c r="O31" i="185"/>
  <c r="O32" i="185"/>
  <c r="O33" i="185"/>
  <c r="O34" i="185"/>
  <c r="O35" i="185"/>
  <c r="O36" i="185"/>
  <c r="O37" i="185"/>
  <c r="O27" i="1"/>
  <c r="O28" i="1"/>
  <c r="O29" i="1"/>
  <c r="O30" i="1"/>
  <c r="O31" i="1"/>
  <c r="O32" i="1"/>
  <c r="O33" i="1"/>
  <c r="O34" i="1"/>
  <c r="O35" i="1"/>
  <c r="O36" i="1"/>
  <c r="O37" i="1"/>
  <c r="O26" i="169"/>
  <c r="O26" i="170"/>
  <c r="O26" i="171"/>
  <c r="O26" i="172"/>
  <c r="O26" i="173"/>
  <c r="O26" i="174"/>
  <c r="O26" i="175"/>
  <c r="O26" i="176"/>
  <c r="O26" i="177"/>
  <c r="O26" i="178"/>
  <c r="O26" i="179"/>
  <c r="O26" i="180"/>
  <c r="O26" i="181"/>
  <c r="O26" i="182"/>
  <c r="O26" i="183"/>
  <c r="O26" i="184"/>
  <c r="O26" i="185"/>
  <c r="O26" i="1"/>
  <c r="N27" i="169"/>
  <c r="N28" i="169"/>
  <c r="N29" i="169"/>
  <c r="N30" i="169"/>
  <c r="N31" i="169"/>
  <c r="N32" i="169"/>
  <c r="N33" i="169"/>
  <c r="N34" i="169"/>
  <c r="N35" i="169"/>
  <c r="N36" i="169"/>
  <c r="N37" i="169"/>
  <c r="N27" i="170"/>
  <c r="N28" i="170"/>
  <c r="N29" i="170"/>
  <c r="N30" i="170"/>
  <c r="N31" i="170"/>
  <c r="N32" i="170"/>
  <c r="N33" i="170"/>
  <c r="N34" i="170"/>
  <c r="N35" i="170"/>
  <c r="N36" i="170"/>
  <c r="N37" i="170"/>
  <c r="N27" i="171"/>
  <c r="N28" i="171"/>
  <c r="N29" i="171"/>
  <c r="N30" i="171"/>
  <c r="N31" i="171"/>
  <c r="N32" i="171"/>
  <c r="N33" i="171"/>
  <c r="N34" i="171"/>
  <c r="N35" i="171"/>
  <c r="N36" i="171"/>
  <c r="N37" i="171"/>
  <c r="N27" i="172"/>
  <c r="N28" i="172"/>
  <c r="N29" i="172"/>
  <c r="N30" i="172"/>
  <c r="N31" i="172"/>
  <c r="N32" i="172"/>
  <c r="N33" i="172"/>
  <c r="N34" i="172"/>
  <c r="N35" i="172"/>
  <c r="N36" i="172"/>
  <c r="N37" i="172"/>
  <c r="N27" i="173"/>
  <c r="N28" i="173"/>
  <c r="N29" i="173"/>
  <c r="N30" i="173"/>
  <c r="N31" i="173"/>
  <c r="N32" i="173"/>
  <c r="N33" i="173"/>
  <c r="N34" i="173"/>
  <c r="N35" i="173"/>
  <c r="N36" i="173"/>
  <c r="N37" i="173"/>
  <c r="N27" i="174"/>
  <c r="N28" i="174"/>
  <c r="N29" i="174"/>
  <c r="N30" i="174"/>
  <c r="N31" i="174"/>
  <c r="N32" i="174"/>
  <c r="N33" i="174"/>
  <c r="N34" i="174"/>
  <c r="N35" i="174"/>
  <c r="N36" i="174"/>
  <c r="N37" i="174"/>
  <c r="N27" i="175"/>
  <c r="N28" i="175"/>
  <c r="N29" i="175"/>
  <c r="N30" i="175"/>
  <c r="N31" i="175"/>
  <c r="N32" i="175"/>
  <c r="N33" i="175"/>
  <c r="N34" i="175"/>
  <c r="N35" i="175"/>
  <c r="N36" i="175"/>
  <c r="N37" i="175"/>
  <c r="N27" i="176"/>
  <c r="N28" i="176"/>
  <c r="N29" i="176"/>
  <c r="N30" i="176"/>
  <c r="N31" i="176"/>
  <c r="N32" i="176"/>
  <c r="N33" i="176"/>
  <c r="N34" i="176"/>
  <c r="N35" i="176"/>
  <c r="N36" i="176"/>
  <c r="N37" i="176"/>
  <c r="N27" i="177"/>
  <c r="N28" i="177"/>
  <c r="N29" i="177"/>
  <c r="N30" i="177"/>
  <c r="N31" i="177"/>
  <c r="N32" i="177"/>
  <c r="N33" i="177"/>
  <c r="N34" i="177"/>
  <c r="N35" i="177"/>
  <c r="N36" i="177"/>
  <c r="N37" i="177"/>
  <c r="N27" i="178"/>
  <c r="N28" i="178"/>
  <c r="N29" i="178"/>
  <c r="N30" i="178"/>
  <c r="N31" i="178"/>
  <c r="N32" i="178"/>
  <c r="N33" i="178"/>
  <c r="N34" i="178"/>
  <c r="N35" i="178"/>
  <c r="N36" i="178"/>
  <c r="N37" i="178"/>
  <c r="N27" i="179"/>
  <c r="N28" i="179"/>
  <c r="N29" i="179"/>
  <c r="N30" i="179"/>
  <c r="N31" i="179"/>
  <c r="N32" i="179"/>
  <c r="N33" i="179"/>
  <c r="N34" i="179"/>
  <c r="N35" i="179"/>
  <c r="N36" i="179"/>
  <c r="N37" i="179"/>
  <c r="N27" i="180"/>
  <c r="N28" i="180"/>
  <c r="N29" i="180"/>
  <c r="N30" i="180"/>
  <c r="N31" i="180"/>
  <c r="N32" i="180"/>
  <c r="N33" i="180"/>
  <c r="N34" i="180"/>
  <c r="N35" i="180"/>
  <c r="N36" i="180"/>
  <c r="N37" i="180"/>
  <c r="N27" i="181"/>
  <c r="N28" i="181"/>
  <c r="N29" i="181"/>
  <c r="N30" i="181"/>
  <c r="N31" i="181"/>
  <c r="N32" i="181"/>
  <c r="N33" i="181"/>
  <c r="N34" i="181"/>
  <c r="N35" i="181"/>
  <c r="N36" i="181"/>
  <c r="N37" i="181"/>
  <c r="N27" i="182"/>
  <c r="N28" i="182"/>
  <c r="N29" i="182"/>
  <c r="N30" i="182"/>
  <c r="N31" i="182"/>
  <c r="N32" i="182"/>
  <c r="N33" i="182"/>
  <c r="N34" i="182"/>
  <c r="N35" i="182"/>
  <c r="N36" i="182"/>
  <c r="N37" i="182"/>
  <c r="N27" i="183"/>
  <c r="N28" i="183"/>
  <c r="N29" i="183"/>
  <c r="N30" i="183"/>
  <c r="N31" i="183"/>
  <c r="N32" i="183"/>
  <c r="N33" i="183"/>
  <c r="N34" i="183"/>
  <c r="N35" i="183"/>
  <c r="N36" i="183"/>
  <c r="N37" i="183"/>
  <c r="N27" i="184"/>
  <c r="N30" i="184"/>
  <c r="N31" i="184"/>
  <c r="N34" i="184"/>
  <c r="N35" i="184"/>
  <c r="N27" i="185"/>
  <c r="N28" i="185"/>
  <c r="N29" i="185"/>
  <c r="N30" i="185"/>
  <c r="N31" i="185"/>
  <c r="N32" i="185"/>
  <c r="N33" i="185"/>
  <c r="N34" i="185"/>
  <c r="N35" i="185"/>
  <c r="N36" i="185"/>
  <c r="N37" i="185"/>
  <c r="N27" i="1"/>
  <c r="N28" i="1"/>
  <c r="N29" i="1"/>
  <c r="N30" i="1"/>
  <c r="N31" i="1"/>
  <c r="N32" i="1"/>
  <c r="N33" i="1"/>
  <c r="N34" i="1"/>
  <c r="N35" i="1"/>
  <c r="N36" i="1"/>
  <c r="N37" i="1"/>
  <c r="N26" i="169"/>
  <c r="N26" i="170"/>
  <c r="N26" i="171"/>
  <c r="N26" i="172"/>
  <c r="N26" i="173"/>
  <c r="N26" i="174"/>
  <c r="N26" i="175"/>
  <c r="N26" i="176"/>
  <c r="N26" i="177"/>
  <c r="N26" i="178"/>
  <c r="N26" i="179"/>
  <c r="N26" i="180"/>
  <c r="N26" i="181"/>
  <c r="N26" i="182"/>
  <c r="N26" i="183"/>
  <c r="N26" i="184"/>
  <c r="N26" i="185"/>
  <c r="N26" i="1"/>
  <c r="N40" i="188"/>
  <c r="K40" i="188"/>
  <c r="J40" i="188"/>
  <c r="H40" i="188"/>
  <c r="G40" i="188"/>
  <c r="F40" i="188"/>
  <c r="E40" i="188"/>
  <c r="Y37" i="188"/>
  <c r="L37" i="188"/>
  <c r="I37" i="188"/>
  <c r="Y36" i="188"/>
  <c r="L36" i="188"/>
  <c r="I36" i="188"/>
  <c r="Y35" i="188"/>
  <c r="L35" i="188"/>
  <c r="I35" i="188"/>
  <c r="Y34" i="188"/>
  <c r="L34" i="188"/>
  <c r="R34" i="188"/>
  <c r="I34" i="188"/>
  <c r="Y33" i="188"/>
  <c r="L33" i="188"/>
  <c r="I33" i="188"/>
  <c r="Y32" i="188"/>
  <c r="L32" i="188"/>
  <c r="I32" i="188"/>
  <c r="Y31" i="188"/>
  <c r="L31" i="188"/>
  <c r="I31" i="188"/>
  <c r="Y30" i="188"/>
  <c r="L30" i="188"/>
  <c r="I30" i="188"/>
  <c r="Y29" i="188"/>
  <c r="R29" i="188"/>
  <c r="L29" i="188"/>
  <c r="I29" i="188"/>
  <c r="Y28" i="188"/>
  <c r="L28" i="188"/>
  <c r="I28" i="188"/>
  <c r="Y27" i="188"/>
  <c r="L27" i="188"/>
  <c r="I27" i="188"/>
  <c r="Y26" i="188"/>
  <c r="L26" i="188"/>
  <c r="I26" i="188"/>
  <c r="Y19" i="188"/>
  <c r="N19" i="188"/>
  <c r="I19" i="188"/>
  <c r="C19" i="188"/>
  <c r="U17" i="188"/>
  <c r="N17" i="188"/>
  <c r="C17" i="188"/>
  <c r="Y15" i="188"/>
  <c r="C15" i="188"/>
  <c r="C13" i="188"/>
  <c r="E11" i="188"/>
  <c r="C11" i="188"/>
  <c r="V8" i="188"/>
  <c r="V9" i="188"/>
  <c r="V7" i="188"/>
  <c r="W7" i="188"/>
  <c r="N40" i="187"/>
  <c r="K40" i="187"/>
  <c r="J40" i="187"/>
  <c r="H40" i="187"/>
  <c r="G40" i="187"/>
  <c r="F40" i="187"/>
  <c r="E40" i="187"/>
  <c r="Y37" i="187"/>
  <c r="L37" i="187"/>
  <c r="I37" i="187"/>
  <c r="Y36" i="187"/>
  <c r="R36" i="187"/>
  <c r="L36" i="187"/>
  <c r="I36" i="187"/>
  <c r="Y35" i="187"/>
  <c r="L35" i="187"/>
  <c r="I35" i="187"/>
  <c r="Y34" i="187"/>
  <c r="L34" i="187"/>
  <c r="I34" i="187"/>
  <c r="Y33" i="187"/>
  <c r="L33" i="187"/>
  <c r="I33" i="187"/>
  <c r="Y32" i="187"/>
  <c r="R32" i="187"/>
  <c r="L32" i="187"/>
  <c r="I32" i="187"/>
  <c r="Y31" i="187"/>
  <c r="L31" i="187"/>
  <c r="I31" i="187"/>
  <c r="Y30" i="187"/>
  <c r="L30" i="187"/>
  <c r="I30" i="187"/>
  <c r="Y29" i="187"/>
  <c r="L29" i="187"/>
  <c r="I29" i="187"/>
  <c r="Y28" i="187"/>
  <c r="L28" i="187"/>
  <c r="I28" i="187"/>
  <c r="Y27" i="187"/>
  <c r="L27" i="187"/>
  <c r="I27" i="187"/>
  <c r="Y26" i="187"/>
  <c r="L26" i="187"/>
  <c r="I26" i="187"/>
  <c r="Y19" i="187"/>
  <c r="N19" i="187"/>
  <c r="I19" i="187"/>
  <c r="C19" i="187"/>
  <c r="U17" i="187"/>
  <c r="N17" i="187"/>
  <c r="C17" i="187"/>
  <c r="Y15" i="187"/>
  <c r="C15" i="187"/>
  <c r="C13" i="187"/>
  <c r="E11" i="187"/>
  <c r="C11" i="187"/>
  <c r="V8" i="187"/>
  <c r="W7" i="187"/>
  <c r="V7" i="187"/>
  <c r="I19" i="186"/>
  <c r="N19" i="186"/>
  <c r="K40" i="186"/>
  <c r="J40" i="186"/>
  <c r="G40" i="186"/>
  <c r="F40" i="186"/>
  <c r="E40" i="186"/>
  <c r="Y37" i="186"/>
  <c r="L37" i="186"/>
  <c r="I37" i="186"/>
  <c r="Y36" i="186"/>
  <c r="L36" i="186"/>
  <c r="I36" i="186"/>
  <c r="Y35" i="186"/>
  <c r="L35" i="186"/>
  <c r="I35" i="186"/>
  <c r="Y34" i="186"/>
  <c r="L34" i="186"/>
  <c r="I34" i="186"/>
  <c r="Y33" i="186"/>
  <c r="L33" i="186"/>
  <c r="I33" i="186"/>
  <c r="Y32" i="186"/>
  <c r="L32" i="186"/>
  <c r="I32" i="186"/>
  <c r="Y31" i="186"/>
  <c r="L31" i="186"/>
  <c r="I31" i="186"/>
  <c r="Y30" i="186"/>
  <c r="L30" i="186"/>
  <c r="I30" i="186"/>
  <c r="Y29" i="186"/>
  <c r="L29" i="186"/>
  <c r="I29" i="186"/>
  <c r="Y28" i="186"/>
  <c r="L28" i="186"/>
  <c r="I28" i="186"/>
  <c r="Y27" i="186"/>
  <c r="L27" i="186"/>
  <c r="I27" i="186"/>
  <c r="Y26" i="186"/>
  <c r="L26" i="186"/>
  <c r="I26" i="186"/>
  <c r="Y19" i="186"/>
  <c r="C19" i="186"/>
  <c r="C17" i="186"/>
  <c r="Y15" i="186"/>
  <c r="C15" i="186"/>
  <c r="C13" i="186"/>
  <c r="E11" i="186"/>
  <c r="C11" i="186"/>
  <c r="V7" i="186"/>
  <c r="W7" i="186"/>
  <c r="N17" i="73"/>
  <c r="J39" i="143"/>
  <c r="J38" i="143"/>
  <c r="J37" i="143"/>
  <c r="K36" i="143"/>
  <c r="K35" i="143"/>
  <c r="K34" i="143"/>
  <c r="N33" i="143"/>
  <c r="O32" i="143"/>
  <c r="O31" i="143"/>
  <c r="J30" i="143"/>
  <c r="J29" i="143"/>
  <c r="J28" i="143"/>
  <c r="I27" i="143"/>
  <c r="J26" i="143"/>
  <c r="J25" i="143"/>
  <c r="J24" i="143"/>
  <c r="N34" i="13"/>
  <c r="Q24" i="185"/>
  <c r="P24" i="185"/>
  <c r="O24" i="185"/>
  <c r="N24" i="185"/>
  <c r="K19" i="185"/>
  <c r="K17" i="185"/>
  <c r="K15" i="185"/>
  <c r="C49" i="185"/>
  <c r="D54" i="185"/>
  <c r="K13" i="185"/>
  <c r="K11" i="185"/>
  <c r="I8" i="185"/>
  <c r="Q24" i="184"/>
  <c r="P24" i="184"/>
  <c r="O24" i="184"/>
  <c r="N24" i="184"/>
  <c r="N28" i="184" s="1"/>
  <c r="K19" i="184"/>
  <c r="V7" i="184" s="1"/>
  <c r="K17" i="184"/>
  <c r="V8" i="184" s="1"/>
  <c r="K15" i="184"/>
  <c r="K13" i="184"/>
  <c r="K11" i="184"/>
  <c r="I8" i="184"/>
  <c r="Q24" i="183"/>
  <c r="P24" i="183"/>
  <c r="O24" i="183"/>
  <c r="N24" i="183"/>
  <c r="K19" i="183"/>
  <c r="K17" i="183"/>
  <c r="K15" i="183"/>
  <c r="C49" i="183"/>
  <c r="D54" i="183"/>
  <c r="K13" i="183"/>
  <c r="K11" i="183"/>
  <c r="I8" i="183"/>
  <c r="Q24" i="182"/>
  <c r="P24" i="182"/>
  <c r="O24" i="182"/>
  <c r="N24" i="182"/>
  <c r="K19" i="182"/>
  <c r="K17" i="182"/>
  <c r="K15" i="182"/>
  <c r="K13" i="182"/>
  <c r="K11" i="182"/>
  <c r="I8" i="182"/>
  <c r="Q24" i="181"/>
  <c r="P24" i="181"/>
  <c r="O24" i="181"/>
  <c r="N24" i="181"/>
  <c r="K19" i="181"/>
  <c r="K17" i="181"/>
  <c r="K15" i="181"/>
  <c r="K13" i="181"/>
  <c r="K11" i="181"/>
  <c r="I8" i="181"/>
  <c r="Q24" i="180"/>
  <c r="P24" i="180"/>
  <c r="O24" i="180"/>
  <c r="N24" i="180"/>
  <c r="K19" i="180"/>
  <c r="K17" i="180"/>
  <c r="K15" i="180"/>
  <c r="K13" i="180"/>
  <c r="K11" i="180"/>
  <c r="I8" i="180"/>
  <c r="Q24" i="179"/>
  <c r="P24" i="179"/>
  <c r="O24" i="179"/>
  <c r="N24" i="179"/>
  <c r="K19" i="179"/>
  <c r="K17" i="179"/>
  <c r="K15" i="179"/>
  <c r="K13" i="179"/>
  <c r="K11" i="179"/>
  <c r="I8" i="179"/>
  <c r="Q24" i="178"/>
  <c r="P24" i="178"/>
  <c r="O24" i="178"/>
  <c r="N24" i="178"/>
  <c r="K19" i="178"/>
  <c r="K17" i="178"/>
  <c r="J39" i="178"/>
  <c r="C39" i="178" s="1"/>
  <c r="Y15" i="178"/>
  <c r="K15" i="178"/>
  <c r="C49" i="178"/>
  <c r="D54" i="178"/>
  <c r="K13" i="178"/>
  <c r="K11" i="178"/>
  <c r="I8" i="178"/>
  <c r="Q24" i="177"/>
  <c r="P24" i="177"/>
  <c r="O24" i="177"/>
  <c r="N24" i="177"/>
  <c r="K19" i="177"/>
  <c r="V7" i="177"/>
  <c r="W7" i="177"/>
  <c r="K17" i="177"/>
  <c r="K15" i="177"/>
  <c r="K13" i="177"/>
  <c r="K11" i="177"/>
  <c r="I8" i="177"/>
  <c r="Q24" i="176"/>
  <c r="P24" i="176"/>
  <c r="O24" i="176"/>
  <c r="N24" i="176"/>
  <c r="K19" i="176"/>
  <c r="K17" i="176"/>
  <c r="K15" i="176"/>
  <c r="K13" i="176"/>
  <c r="K11" i="176"/>
  <c r="I8" i="176"/>
  <c r="Q24" i="175"/>
  <c r="P24" i="175"/>
  <c r="O24" i="175"/>
  <c r="N24" i="175"/>
  <c r="K19" i="175"/>
  <c r="V7" i="175"/>
  <c r="K17" i="175"/>
  <c r="K15" i="175"/>
  <c r="K13" i="175"/>
  <c r="K11" i="175"/>
  <c r="I8" i="175"/>
  <c r="Q24" i="174"/>
  <c r="P24" i="174"/>
  <c r="O24" i="174"/>
  <c r="N24" i="174"/>
  <c r="K19" i="174"/>
  <c r="K17" i="174"/>
  <c r="M38" i="174"/>
  <c r="K15" i="174"/>
  <c r="C49" i="174"/>
  <c r="D54" i="174"/>
  <c r="K13" i="174"/>
  <c r="K11" i="174"/>
  <c r="I8" i="174"/>
  <c r="Q24" i="173"/>
  <c r="P24" i="173"/>
  <c r="O24" i="173"/>
  <c r="N24" i="173"/>
  <c r="K19" i="173"/>
  <c r="K17" i="173"/>
  <c r="K15" i="173"/>
  <c r="K13" i="173"/>
  <c r="K11" i="173"/>
  <c r="I8" i="173"/>
  <c r="Q24" i="172"/>
  <c r="P24" i="172"/>
  <c r="O24" i="172"/>
  <c r="N24" i="172"/>
  <c r="K19" i="172"/>
  <c r="K17" i="172"/>
  <c r="K15" i="172"/>
  <c r="K13" i="172"/>
  <c r="K11" i="172"/>
  <c r="I8" i="172"/>
  <c r="Q24" i="171"/>
  <c r="P24" i="171"/>
  <c r="O24" i="171"/>
  <c r="N24" i="171"/>
  <c r="K19" i="171"/>
  <c r="K17" i="171"/>
  <c r="K15" i="171"/>
  <c r="K13" i="171"/>
  <c r="K11" i="171"/>
  <c r="I8" i="171"/>
  <c r="Q24" i="170"/>
  <c r="P24" i="170"/>
  <c r="O24" i="170"/>
  <c r="N24" i="170"/>
  <c r="K19" i="170"/>
  <c r="K17" i="170"/>
  <c r="K15" i="170"/>
  <c r="K13" i="170"/>
  <c r="K11" i="170"/>
  <c r="I8" i="170"/>
  <c r="Q24" i="169"/>
  <c r="P24" i="169"/>
  <c r="O24" i="169"/>
  <c r="N24" i="169"/>
  <c r="K19" i="169"/>
  <c r="K17" i="169"/>
  <c r="K15" i="169"/>
  <c r="K13" i="169"/>
  <c r="K11" i="169"/>
  <c r="I8" i="169"/>
  <c r="K40" i="185"/>
  <c r="O39" i="143"/>
  <c r="J40" i="185"/>
  <c r="G40" i="185"/>
  <c r="K39" i="143"/>
  <c r="F40" i="185"/>
  <c r="E40" i="185"/>
  <c r="I39" i="143"/>
  <c r="Y37" i="185"/>
  <c r="L37" i="185"/>
  <c r="I37" i="185"/>
  <c r="Y36" i="185"/>
  <c r="L36" i="185"/>
  <c r="I36" i="185"/>
  <c r="Y35" i="185"/>
  <c r="L35" i="185"/>
  <c r="I35" i="185"/>
  <c r="Y34" i="185"/>
  <c r="L34" i="185"/>
  <c r="I34" i="185"/>
  <c r="Y33" i="185"/>
  <c r="L33" i="185"/>
  <c r="I33" i="185"/>
  <c r="Y32" i="185"/>
  <c r="L32" i="185"/>
  <c r="I32" i="185"/>
  <c r="Y31" i="185"/>
  <c r="L31" i="185"/>
  <c r="I31" i="185"/>
  <c r="Y30" i="185"/>
  <c r="L30" i="185"/>
  <c r="I30" i="185"/>
  <c r="Y29" i="185"/>
  <c r="L29" i="185"/>
  <c r="Y28" i="185"/>
  <c r="L28" i="185"/>
  <c r="I28" i="185"/>
  <c r="Y27" i="185"/>
  <c r="L27" i="185"/>
  <c r="Y26" i="185"/>
  <c r="L26" i="185"/>
  <c r="I26" i="185"/>
  <c r="C19" i="185"/>
  <c r="C17" i="185"/>
  <c r="C15" i="185"/>
  <c r="C13" i="185"/>
  <c r="E11" i="185"/>
  <c r="C11" i="185"/>
  <c r="V7" i="185"/>
  <c r="W7" i="185"/>
  <c r="K40" i="184"/>
  <c r="O38" i="143"/>
  <c r="J40" i="184"/>
  <c r="N25" i="73"/>
  <c r="G40" i="184"/>
  <c r="K38" i="143"/>
  <c r="F40" i="184"/>
  <c r="E40" i="184"/>
  <c r="I38" i="143" s="1"/>
  <c r="Y37" i="184"/>
  <c r="L37" i="184"/>
  <c r="I37" i="184"/>
  <c r="Y36" i="184"/>
  <c r="L36" i="184"/>
  <c r="I36" i="184"/>
  <c r="Y35" i="184"/>
  <c r="L35" i="184"/>
  <c r="I35" i="184"/>
  <c r="Y34" i="184"/>
  <c r="L34" i="184"/>
  <c r="I34" i="184"/>
  <c r="Y33" i="184"/>
  <c r="L33" i="184"/>
  <c r="I33" i="184"/>
  <c r="Y32" i="184"/>
  <c r="L32" i="184"/>
  <c r="I32" i="184"/>
  <c r="Y31" i="184"/>
  <c r="L31" i="184"/>
  <c r="I31" i="184"/>
  <c r="Y30" i="184"/>
  <c r="L30" i="184"/>
  <c r="I30" i="184"/>
  <c r="Y29" i="184"/>
  <c r="L29" i="184"/>
  <c r="I29" i="184"/>
  <c r="Y28" i="184"/>
  <c r="L28" i="184"/>
  <c r="I28" i="184"/>
  <c r="Y27" i="184"/>
  <c r="L27" i="184"/>
  <c r="I27" i="184"/>
  <c r="Y26" i="184"/>
  <c r="M36" i="13" s="1"/>
  <c r="L26" i="184"/>
  <c r="L40" i="184" s="1"/>
  <c r="P38" i="143" s="1"/>
  <c r="I26" i="184"/>
  <c r="C19" i="184"/>
  <c r="C17" i="184"/>
  <c r="C49" i="184"/>
  <c r="D54" i="184" s="1"/>
  <c r="C15" i="184"/>
  <c r="C13" i="184"/>
  <c r="E11" i="184"/>
  <c r="C11" i="184"/>
  <c r="K40" i="183"/>
  <c r="O37" i="143"/>
  <c r="J40" i="183"/>
  <c r="N37" i="143"/>
  <c r="G40" i="183"/>
  <c r="K37" i="143"/>
  <c r="F40" i="183"/>
  <c r="E40" i="183"/>
  <c r="I37" i="143"/>
  <c r="Y37" i="183"/>
  <c r="L37" i="183"/>
  <c r="H37" i="183"/>
  <c r="I37" i="183" s="1"/>
  <c r="Y36" i="183"/>
  <c r="L36" i="183"/>
  <c r="H36" i="183"/>
  <c r="I36" i="183" s="1"/>
  <c r="M36" i="183" s="1"/>
  <c r="Y35" i="183"/>
  <c r="L35" i="183"/>
  <c r="H35" i="183"/>
  <c r="I35" i="183" s="1"/>
  <c r="Y34" i="183"/>
  <c r="L34" i="183"/>
  <c r="H34" i="183"/>
  <c r="I34" i="183" s="1"/>
  <c r="Y33" i="183"/>
  <c r="L33" i="183"/>
  <c r="H33" i="183"/>
  <c r="I33" i="183" s="1"/>
  <c r="Y32" i="183"/>
  <c r="L32" i="183"/>
  <c r="H32" i="183"/>
  <c r="I32" i="183" s="1"/>
  <c r="M32" i="183" s="1"/>
  <c r="Y31" i="183"/>
  <c r="L31" i="183"/>
  <c r="H31" i="183"/>
  <c r="I31" i="183" s="1"/>
  <c r="Y30" i="183"/>
  <c r="L30" i="183"/>
  <c r="H30" i="183"/>
  <c r="I30" i="183" s="1"/>
  <c r="Y29" i="183"/>
  <c r="L29" i="183"/>
  <c r="H29" i="183"/>
  <c r="I29" i="183" s="1"/>
  <c r="Y28" i="183"/>
  <c r="L28" i="183"/>
  <c r="H28" i="183"/>
  <c r="I28" i="183" s="1"/>
  <c r="M28" i="183" s="1"/>
  <c r="Y27" i="183"/>
  <c r="L27" i="183"/>
  <c r="H27" i="183"/>
  <c r="I27" i="183" s="1"/>
  <c r="Y26" i="183"/>
  <c r="L26" i="183"/>
  <c r="H26" i="183"/>
  <c r="C19" i="183"/>
  <c r="C17" i="183"/>
  <c r="C15" i="183"/>
  <c r="C13" i="183"/>
  <c r="E11" i="183"/>
  <c r="C11" i="183"/>
  <c r="V7" i="183"/>
  <c r="W7" i="183"/>
  <c r="K40" i="182"/>
  <c r="O36" i="143"/>
  <c r="J40" i="182"/>
  <c r="N23" i="73"/>
  <c r="G40" i="182"/>
  <c r="F40" i="182"/>
  <c r="J36" i="143"/>
  <c r="E40" i="182"/>
  <c r="I36" i="143"/>
  <c r="M38" i="182"/>
  <c r="Y37" i="182"/>
  <c r="L37" i="182"/>
  <c r="H37" i="182"/>
  <c r="I37" i="182" s="1"/>
  <c r="Y36" i="182"/>
  <c r="L36" i="182"/>
  <c r="H36" i="182"/>
  <c r="I36" i="182" s="1"/>
  <c r="Y35" i="182"/>
  <c r="L35" i="182"/>
  <c r="H35" i="182"/>
  <c r="I35" i="182" s="1"/>
  <c r="M35" i="182" s="1"/>
  <c r="Y34" i="182"/>
  <c r="L34" i="182"/>
  <c r="H34" i="182"/>
  <c r="I34" i="182" s="1"/>
  <c r="Y33" i="182"/>
  <c r="L33" i="182"/>
  <c r="H33" i="182"/>
  <c r="I33" i="182" s="1"/>
  <c r="Y32" i="182"/>
  <c r="L32" i="182"/>
  <c r="H32" i="182"/>
  <c r="I32" i="182" s="1"/>
  <c r="Y31" i="182"/>
  <c r="L31" i="182"/>
  <c r="H31" i="182"/>
  <c r="I31" i="182" s="1"/>
  <c r="M31" i="182" s="1"/>
  <c r="Y30" i="182"/>
  <c r="L30" i="182"/>
  <c r="H30" i="182"/>
  <c r="I30" i="182" s="1"/>
  <c r="Y29" i="182"/>
  <c r="L29" i="182"/>
  <c r="H29" i="182"/>
  <c r="I29" i="182" s="1"/>
  <c r="Y28" i="182"/>
  <c r="L28" i="182"/>
  <c r="H28" i="182"/>
  <c r="I28" i="182" s="1"/>
  <c r="Y27" i="182"/>
  <c r="L27" i="182"/>
  <c r="H27" i="182"/>
  <c r="Y26" i="182"/>
  <c r="L26" i="182"/>
  <c r="H26" i="182"/>
  <c r="I26" i="182" s="1"/>
  <c r="C19" i="182"/>
  <c r="C17" i="182"/>
  <c r="C49" i="182"/>
  <c r="D54" i="182"/>
  <c r="C15" i="182"/>
  <c r="C13" i="182"/>
  <c r="E11" i="182"/>
  <c r="C11" i="182"/>
  <c r="V8" i="182"/>
  <c r="V7" i="182"/>
  <c r="W7" i="182"/>
  <c r="K40" i="181"/>
  <c r="O35" i="143"/>
  <c r="J40" i="181"/>
  <c r="N35" i="143"/>
  <c r="G40" i="181"/>
  <c r="F40" i="181"/>
  <c r="J35" i="143"/>
  <c r="E40" i="181"/>
  <c r="I35" i="143"/>
  <c r="Y37" i="181"/>
  <c r="L37" i="181"/>
  <c r="H37" i="181"/>
  <c r="I37" i="181" s="1"/>
  <c r="Y36" i="181"/>
  <c r="L36" i="181"/>
  <c r="H36" i="181"/>
  <c r="I36" i="181" s="1"/>
  <c r="Y35" i="181"/>
  <c r="L35" i="181"/>
  <c r="H35" i="181"/>
  <c r="I35" i="181" s="1"/>
  <c r="Y34" i="181"/>
  <c r="L34" i="181"/>
  <c r="H34" i="181"/>
  <c r="I34" i="181" s="1"/>
  <c r="M34" i="181" s="1"/>
  <c r="Y33" i="181"/>
  <c r="L33" i="181"/>
  <c r="H33" i="181"/>
  <c r="I33" i="181" s="1"/>
  <c r="Y32" i="181"/>
  <c r="L32" i="181"/>
  <c r="H32" i="181"/>
  <c r="I32" i="181" s="1"/>
  <c r="Y31" i="181"/>
  <c r="L31" i="181"/>
  <c r="H31" i="181"/>
  <c r="I31" i="181" s="1"/>
  <c r="Y30" i="181"/>
  <c r="L30" i="181"/>
  <c r="H30" i="181"/>
  <c r="I30" i="181" s="1"/>
  <c r="M30" i="181" s="1"/>
  <c r="Y29" i="181"/>
  <c r="L29" i="181"/>
  <c r="H29" i="181"/>
  <c r="I29" i="181" s="1"/>
  <c r="Y28" i="181"/>
  <c r="L28" i="181"/>
  <c r="H28" i="181"/>
  <c r="I28" i="181" s="1"/>
  <c r="Y27" i="181"/>
  <c r="L27" i="181"/>
  <c r="H27" i="181"/>
  <c r="I27" i="181" s="1"/>
  <c r="Y26" i="181"/>
  <c r="L26" i="181"/>
  <c r="H26" i="181"/>
  <c r="I26" i="181" s="1"/>
  <c r="M26" i="181" s="1"/>
  <c r="R26" i="181" s="1"/>
  <c r="C19" i="181"/>
  <c r="C17" i="181"/>
  <c r="C49" i="181"/>
  <c r="D54" i="181"/>
  <c r="C15" i="181"/>
  <c r="C13" i="181"/>
  <c r="E11" i="181"/>
  <c r="C11" i="181"/>
  <c r="V7" i="181"/>
  <c r="K40" i="180"/>
  <c r="O34" i="143"/>
  <c r="J40" i="180"/>
  <c r="N21" i="73"/>
  <c r="G40" i="180"/>
  <c r="F40" i="180"/>
  <c r="J34" i="143"/>
  <c r="E40" i="180"/>
  <c r="I34" i="143"/>
  <c r="Y37" i="180"/>
  <c r="L37" i="180"/>
  <c r="H37" i="180"/>
  <c r="I37" i="180" s="1"/>
  <c r="M37" i="180" s="1"/>
  <c r="Y36" i="180"/>
  <c r="L36" i="180"/>
  <c r="H36" i="180"/>
  <c r="I36" i="180" s="1"/>
  <c r="Y35" i="180"/>
  <c r="L35" i="180"/>
  <c r="H35" i="180"/>
  <c r="I35" i="180" s="1"/>
  <c r="Y34" i="180"/>
  <c r="L34" i="180"/>
  <c r="H34" i="180"/>
  <c r="I34" i="180" s="1"/>
  <c r="Y33" i="180"/>
  <c r="L33" i="180"/>
  <c r="H33" i="180"/>
  <c r="I33" i="180" s="1"/>
  <c r="M33" i="180" s="1"/>
  <c r="Y32" i="180"/>
  <c r="L32" i="180"/>
  <c r="H32" i="180"/>
  <c r="I32" i="180" s="1"/>
  <c r="Y31" i="180"/>
  <c r="L31" i="180"/>
  <c r="H31" i="180"/>
  <c r="I31" i="180" s="1"/>
  <c r="Y30" i="180"/>
  <c r="L30" i="180"/>
  <c r="H30" i="180"/>
  <c r="I30" i="180" s="1"/>
  <c r="Y29" i="180"/>
  <c r="L29" i="180"/>
  <c r="H29" i="180"/>
  <c r="I29" i="180" s="1"/>
  <c r="M29" i="180" s="1"/>
  <c r="Y28" i="180"/>
  <c r="N32" i="13"/>
  <c r="L28" i="180"/>
  <c r="H28" i="180"/>
  <c r="Y27" i="180"/>
  <c r="L27" i="180"/>
  <c r="H27" i="180"/>
  <c r="I27" i="180" s="1"/>
  <c r="M27" i="180" s="1"/>
  <c r="Y26" i="180"/>
  <c r="L26" i="180"/>
  <c r="H26" i="180"/>
  <c r="I26" i="180" s="1"/>
  <c r="V7" i="180"/>
  <c r="W7" i="180"/>
  <c r="C19" i="180"/>
  <c r="C17" i="180"/>
  <c r="C49" i="180"/>
  <c r="D54" i="180"/>
  <c r="C15" i="180"/>
  <c r="C13" i="180"/>
  <c r="E11" i="180"/>
  <c r="C11" i="180"/>
  <c r="V8" i="180"/>
  <c r="K40" i="179"/>
  <c r="O33" i="143"/>
  <c r="J40" i="179"/>
  <c r="N20" i="73"/>
  <c r="G40" i="179"/>
  <c r="K33" i="143"/>
  <c r="F40" i="179"/>
  <c r="J33" i="143"/>
  <c r="E40" i="179"/>
  <c r="I33" i="143"/>
  <c r="Y37" i="179"/>
  <c r="L37" i="179"/>
  <c r="H37" i="179"/>
  <c r="I37" i="179" s="1"/>
  <c r="Y36" i="179"/>
  <c r="L36" i="179"/>
  <c r="H36" i="179"/>
  <c r="I36" i="179" s="1"/>
  <c r="M36" i="179" s="1"/>
  <c r="Y35" i="179"/>
  <c r="L35" i="179"/>
  <c r="H35" i="179"/>
  <c r="I35" i="179" s="1"/>
  <c r="Y34" i="179"/>
  <c r="L34" i="179"/>
  <c r="H34" i="179"/>
  <c r="I34" i="179" s="1"/>
  <c r="M34" i="179" s="1"/>
  <c r="Y33" i="179"/>
  <c r="L33" i="179"/>
  <c r="H33" i="179"/>
  <c r="I33" i="179" s="1"/>
  <c r="Y32" i="179"/>
  <c r="L32" i="179"/>
  <c r="H32" i="179"/>
  <c r="I32" i="179" s="1"/>
  <c r="M32" i="179" s="1"/>
  <c r="Y31" i="179"/>
  <c r="L31" i="179"/>
  <c r="H31" i="179"/>
  <c r="I31" i="179" s="1"/>
  <c r="Y30" i="179"/>
  <c r="L30" i="179"/>
  <c r="H30" i="179"/>
  <c r="I30" i="179" s="1"/>
  <c r="M30" i="179" s="1"/>
  <c r="Y29" i="179"/>
  <c r="L29" i="179"/>
  <c r="H29" i="179"/>
  <c r="I29" i="179" s="1"/>
  <c r="Y28" i="179"/>
  <c r="L28" i="179"/>
  <c r="H28" i="179"/>
  <c r="I28" i="179" s="1"/>
  <c r="M28" i="179" s="1"/>
  <c r="Y27" i="179"/>
  <c r="L27" i="179"/>
  <c r="H27" i="179"/>
  <c r="Y26" i="179"/>
  <c r="L26" i="179"/>
  <c r="H26" i="179"/>
  <c r="I26" i="179" s="1"/>
  <c r="C19" i="179"/>
  <c r="C17" i="179"/>
  <c r="C49" i="179"/>
  <c r="D54" i="179"/>
  <c r="C15" i="179"/>
  <c r="C13" i="179"/>
  <c r="E11" i="179"/>
  <c r="C11" i="179"/>
  <c r="V7" i="179"/>
  <c r="W7" i="179"/>
  <c r="K40" i="178"/>
  <c r="J40" i="178"/>
  <c r="N19" i="73"/>
  <c r="G40" i="178"/>
  <c r="K32" i="143"/>
  <c r="F40" i="178"/>
  <c r="J32" i="143"/>
  <c r="E40" i="178"/>
  <c r="I32" i="143"/>
  <c r="Y37" i="178"/>
  <c r="L37" i="178"/>
  <c r="H37" i="178"/>
  <c r="I37" i="178" s="1"/>
  <c r="Y36" i="178"/>
  <c r="L36" i="178"/>
  <c r="H36" i="178"/>
  <c r="I36" i="178" s="1"/>
  <c r="Y35" i="178"/>
  <c r="L35" i="178"/>
  <c r="L40" i="178"/>
  <c r="P32" i="143"/>
  <c r="H35" i="178"/>
  <c r="I35" i="178" s="1"/>
  <c r="M35" i="178" s="1"/>
  <c r="Y34" i="178"/>
  <c r="L34" i="178"/>
  <c r="H34" i="178"/>
  <c r="I34" i="178" s="1"/>
  <c r="Y33" i="178"/>
  <c r="L33" i="178"/>
  <c r="H33" i="178"/>
  <c r="I33" i="178" s="1"/>
  <c r="M33" i="178" s="1"/>
  <c r="Y32" i="178"/>
  <c r="L32" i="178"/>
  <c r="H32" i="178"/>
  <c r="I32" i="178" s="1"/>
  <c r="Y31" i="178"/>
  <c r="L31" i="178"/>
  <c r="H31" i="178"/>
  <c r="I31" i="178" s="1"/>
  <c r="M31" i="178" s="1"/>
  <c r="Y30" i="178"/>
  <c r="L30" i="178"/>
  <c r="H30" i="178"/>
  <c r="I30" i="178" s="1"/>
  <c r="Y29" i="178"/>
  <c r="L29" i="178"/>
  <c r="H29" i="178"/>
  <c r="I29" i="178" s="1"/>
  <c r="M29" i="178" s="1"/>
  <c r="Y28" i="178"/>
  <c r="L28" i="178"/>
  <c r="H28" i="178"/>
  <c r="I28" i="178" s="1"/>
  <c r="Y27" i="178"/>
  <c r="L27" i="178"/>
  <c r="H27" i="178"/>
  <c r="I27" i="178" s="1"/>
  <c r="M27" i="178" s="1"/>
  <c r="Y26" i="178"/>
  <c r="M30" i="13"/>
  <c r="L26" i="178"/>
  <c r="H26" i="178"/>
  <c r="I26" i="178" s="1"/>
  <c r="C19" i="178"/>
  <c r="C17" i="178"/>
  <c r="N15" i="178"/>
  <c r="C15" i="178"/>
  <c r="C13" i="178"/>
  <c r="E11" i="178"/>
  <c r="C11" i="178"/>
  <c r="V7" i="178"/>
  <c r="W7" i="178"/>
  <c r="K40" i="177"/>
  <c r="J40" i="177"/>
  <c r="N31" i="143"/>
  <c r="G40" i="177"/>
  <c r="K31" i="143"/>
  <c r="F40" i="177"/>
  <c r="J31" i="143"/>
  <c r="E40" i="177"/>
  <c r="I31" i="143"/>
  <c r="Y37" i="177"/>
  <c r="L37" i="177"/>
  <c r="H37" i="177"/>
  <c r="I37" i="177" s="1"/>
  <c r="Y36" i="177"/>
  <c r="L36" i="177"/>
  <c r="H36" i="177"/>
  <c r="I36" i="177" s="1"/>
  <c r="Y35" i="177"/>
  <c r="L35" i="177"/>
  <c r="H35" i="177"/>
  <c r="I35" i="177" s="1"/>
  <c r="Y34" i="177"/>
  <c r="L34" i="177"/>
  <c r="H34" i="177"/>
  <c r="I34" i="177" s="1"/>
  <c r="M34" i="177" s="1"/>
  <c r="Y33" i="177"/>
  <c r="L33" i="177"/>
  <c r="H33" i="177"/>
  <c r="I33" i="177" s="1"/>
  <c r="Y32" i="177"/>
  <c r="L32" i="177"/>
  <c r="H32" i="177"/>
  <c r="I32" i="177" s="1"/>
  <c r="Y31" i="177"/>
  <c r="L31" i="177"/>
  <c r="H31" i="177"/>
  <c r="I31" i="177" s="1"/>
  <c r="Y30" i="177"/>
  <c r="L30" i="177"/>
  <c r="H30" i="177"/>
  <c r="I30" i="177" s="1"/>
  <c r="M30" i="177" s="1"/>
  <c r="Y29" i="177"/>
  <c r="L29" i="177"/>
  <c r="H29" i="177"/>
  <c r="I29" i="177" s="1"/>
  <c r="Y28" i="177"/>
  <c r="L28" i="177"/>
  <c r="H28" i="177"/>
  <c r="I28" i="177" s="1"/>
  <c r="Y27" i="177"/>
  <c r="L27" i="177"/>
  <c r="H27" i="177"/>
  <c r="I27" i="177" s="1"/>
  <c r="Y26" i="177"/>
  <c r="L26" i="177"/>
  <c r="H26" i="177"/>
  <c r="C19" i="177"/>
  <c r="C17" i="177"/>
  <c r="C49" i="177"/>
  <c r="D54" i="177"/>
  <c r="C15" i="177"/>
  <c r="C13" i="177"/>
  <c r="E11" i="177"/>
  <c r="C11" i="177"/>
  <c r="K40" i="176"/>
  <c r="O30" i="143"/>
  <c r="J40" i="176"/>
  <c r="N30" i="143"/>
  <c r="G40" i="176"/>
  <c r="K30" i="143"/>
  <c r="F40" i="176"/>
  <c r="E40" i="176"/>
  <c r="I30" i="143"/>
  <c r="Y37" i="176"/>
  <c r="L37" i="176"/>
  <c r="H37" i="176"/>
  <c r="I37" i="176" s="1"/>
  <c r="M37" i="176" s="1"/>
  <c r="Y36" i="176"/>
  <c r="L36" i="176"/>
  <c r="H36" i="176"/>
  <c r="I36" i="176" s="1"/>
  <c r="Y35" i="176"/>
  <c r="L35" i="176"/>
  <c r="L40" i="176"/>
  <c r="P30" i="143"/>
  <c r="H35" i="176"/>
  <c r="I35" i="176" s="1"/>
  <c r="M35" i="176" s="1"/>
  <c r="Y34" i="176"/>
  <c r="L34" i="176"/>
  <c r="H34" i="176"/>
  <c r="I34" i="176" s="1"/>
  <c r="Y33" i="176"/>
  <c r="L33" i="176"/>
  <c r="H33" i="176"/>
  <c r="I33" i="176" s="1"/>
  <c r="M33" i="176" s="1"/>
  <c r="Y32" i="176"/>
  <c r="L32" i="176"/>
  <c r="H32" i="176"/>
  <c r="I32" i="176" s="1"/>
  <c r="Y31" i="176"/>
  <c r="L31" i="176"/>
  <c r="H31" i="176"/>
  <c r="I31" i="176" s="1"/>
  <c r="M31" i="176" s="1"/>
  <c r="Y30" i="176"/>
  <c r="L30" i="176"/>
  <c r="H30" i="176"/>
  <c r="Y29" i="176"/>
  <c r="L29" i="176"/>
  <c r="H29" i="176"/>
  <c r="I29" i="176" s="1"/>
  <c r="M29" i="176" s="1"/>
  <c r="Y28" i="176"/>
  <c r="L28" i="176"/>
  <c r="H28" i="176"/>
  <c r="I28" i="176" s="1"/>
  <c r="Y27" i="176"/>
  <c r="L27" i="176"/>
  <c r="H27" i="176"/>
  <c r="I27" i="176" s="1"/>
  <c r="M27" i="176" s="1"/>
  <c r="Y26" i="176"/>
  <c r="M28" i="13"/>
  <c r="L26" i="176"/>
  <c r="H26" i="176"/>
  <c r="I26" i="176" s="1"/>
  <c r="C19" i="176"/>
  <c r="M38" i="176"/>
  <c r="C17" i="176"/>
  <c r="C49" i="176"/>
  <c r="D54" i="176"/>
  <c r="C15" i="176"/>
  <c r="C13" i="176"/>
  <c r="E11" i="176"/>
  <c r="C11" i="176"/>
  <c r="V8" i="176"/>
  <c r="V7" i="176"/>
  <c r="W7" i="176"/>
  <c r="K40" i="175"/>
  <c r="O29" i="143"/>
  <c r="J40" i="175"/>
  <c r="N16" i="73"/>
  <c r="G40" i="175"/>
  <c r="K29" i="143"/>
  <c r="F40" i="175"/>
  <c r="E40" i="175"/>
  <c r="I29" i="143"/>
  <c r="Y37" i="175"/>
  <c r="L37" i="175"/>
  <c r="H37" i="175"/>
  <c r="I37" i="175" s="1"/>
  <c r="Y36" i="175"/>
  <c r="L36" i="175"/>
  <c r="H36" i="175"/>
  <c r="I36" i="175" s="1"/>
  <c r="Y35" i="175"/>
  <c r="L35" i="175"/>
  <c r="H35" i="175"/>
  <c r="I35" i="175" s="1"/>
  <c r="M35" i="175" s="1"/>
  <c r="R35" i="175" s="1"/>
  <c r="Y34" i="175"/>
  <c r="L34" i="175"/>
  <c r="H34" i="175"/>
  <c r="I34" i="175" s="1"/>
  <c r="Y33" i="175"/>
  <c r="L33" i="175"/>
  <c r="H33" i="175"/>
  <c r="I33" i="175" s="1"/>
  <c r="Y32" i="175"/>
  <c r="L32" i="175"/>
  <c r="H32" i="175"/>
  <c r="I32" i="175" s="1"/>
  <c r="Y31" i="175"/>
  <c r="L31" i="175"/>
  <c r="H31" i="175"/>
  <c r="I31" i="175" s="1"/>
  <c r="M31" i="175" s="1"/>
  <c r="R31" i="175" s="1"/>
  <c r="Y30" i="175"/>
  <c r="L30" i="175"/>
  <c r="L40" i="175"/>
  <c r="P29" i="143"/>
  <c r="H30" i="175"/>
  <c r="I30" i="175" s="1"/>
  <c r="Y29" i="175"/>
  <c r="L29" i="175"/>
  <c r="H29" i="175"/>
  <c r="I29" i="175" s="1"/>
  <c r="Y28" i="175"/>
  <c r="L28" i="175"/>
  <c r="H28" i="175"/>
  <c r="I28" i="175" s="1"/>
  <c r="M28" i="175" s="1"/>
  <c r="Y27" i="175"/>
  <c r="L27" i="175"/>
  <c r="H27" i="175"/>
  <c r="I27" i="175" s="1"/>
  <c r="M27" i="175" s="1"/>
  <c r="R27" i="175" s="1"/>
  <c r="Y26" i="175"/>
  <c r="L26" i="175"/>
  <c r="H26" i="175"/>
  <c r="I26" i="175" s="1"/>
  <c r="C19" i="175"/>
  <c r="C17" i="175"/>
  <c r="C49" i="175"/>
  <c r="D54" i="175"/>
  <c r="C15" i="175"/>
  <c r="C13" i="175"/>
  <c r="E11" i="175"/>
  <c r="C11" i="175"/>
  <c r="K40" i="174"/>
  <c r="O28" i="143"/>
  <c r="J40" i="174"/>
  <c r="N28" i="143"/>
  <c r="G40" i="174"/>
  <c r="K28" i="143"/>
  <c r="F40" i="174"/>
  <c r="E40" i="174"/>
  <c r="I28" i="143"/>
  <c r="Y37" i="174"/>
  <c r="L37" i="174"/>
  <c r="H37" i="174"/>
  <c r="I37" i="174" s="1"/>
  <c r="Y36" i="174"/>
  <c r="L36" i="174"/>
  <c r="H36" i="174"/>
  <c r="I36" i="174" s="1"/>
  <c r="Y35" i="174"/>
  <c r="L35" i="174"/>
  <c r="H35" i="174"/>
  <c r="I35" i="174" s="1"/>
  <c r="M35" i="174" s="1"/>
  <c r="Y34" i="174"/>
  <c r="L34" i="174"/>
  <c r="H34" i="174"/>
  <c r="I34" i="174" s="1"/>
  <c r="M34" i="174" s="1"/>
  <c r="R34" i="174" s="1"/>
  <c r="Y33" i="174"/>
  <c r="L33" i="174"/>
  <c r="H33" i="174"/>
  <c r="I33" i="174" s="1"/>
  <c r="Y32" i="174"/>
  <c r="L32" i="174"/>
  <c r="H32" i="174"/>
  <c r="I32" i="174" s="1"/>
  <c r="Y31" i="174"/>
  <c r="L31" i="174"/>
  <c r="H31" i="174"/>
  <c r="I31" i="174" s="1"/>
  <c r="M31" i="174" s="1"/>
  <c r="Y30" i="174"/>
  <c r="L30" i="174"/>
  <c r="H30" i="174"/>
  <c r="I30" i="174" s="1"/>
  <c r="M30" i="174" s="1"/>
  <c r="R30" i="174" s="1"/>
  <c r="Y29" i="174"/>
  <c r="L29" i="174"/>
  <c r="H29" i="174"/>
  <c r="I29" i="174" s="1"/>
  <c r="Y28" i="174"/>
  <c r="L28" i="174"/>
  <c r="H28" i="174"/>
  <c r="I28" i="174" s="1"/>
  <c r="Y27" i="174"/>
  <c r="L27" i="174"/>
  <c r="H27" i="174"/>
  <c r="I27" i="174" s="1"/>
  <c r="M27" i="174" s="1"/>
  <c r="Y26" i="174"/>
  <c r="M26" i="13"/>
  <c r="L26" i="174"/>
  <c r="H26" i="174"/>
  <c r="I26" i="174" s="1"/>
  <c r="V7" i="174"/>
  <c r="W7" i="174"/>
  <c r="C19" i="174"/>
  <c r="C17" i="174"/>
  <c r="C15" i="174"/>
  <c r="C13" i="174"/>
  <c r="E11" i="174"/>
  <c r="C11" i="174"/>
  <c r="K40" i="173"/>
  <c r="O27" i="143"/>
  <c r="J40" i="173"/>
  <c r="N27" i="143"/>
  <c r="G40" i="173"/>
  <c r="K27" i="143"/>
  <c r="F40" i="173"/>
  <c r="J27" i="143"/>
  <c r="E40" i="173"/>
  <c r="Y37" i="173"/>
  <c r="L37" i="173"/>
  <c r="H37" i="173"/>
  <c r="I37" i="173" s="1"/>
  <c r="Y36" i="173"/>
  <c r="L36" i="173"/>
  <c r="H36" i="173"/>
  <c r="I36" i="173" s="1"/>
  <c r="M36" i="173" s="1"/>
  <c r="Y35" i="173"/>
  <c r="L35" i="173"/>
  <c r="H35" i="173"/>
  <c r="I35" i="173" s="1"/>
  <c r="Y34" i="173"/>
  <c r="L34" i="173"/>
  <c r="H34" i="173"/>
  <c r="I34" i="173" s="1"/>
  <c r="M34" i="173" s="1"/>
  <c r="Y33" i="173"/>
  <c r="L33" i="173"/>
  <c r="H33" i="173"/>
  <c r="I33" i="173" s="1"/>
  <c r="Y32" i="173"/>
  <c r="L32" i="173"/>
  <c r="H32" i="173"/>
  <c r="I32" i="173" s="1"/>
  <c r="M32" i="173" s="1"/>
  <c r="Y31" i="173"/>
  <c r="L31" i="173"/>
  <c r="H31" i="173"/>
  <c r="I31" i="173" s="1"/>
  <c r="Y30" i="173"/>
  <c r="N25" i="13"/>
  <c r="L30" i="173"/>
  <c r="H30" i="173"/>
  <c r="I30" i="173" s="1"/>
  <c r="Y29" i="173"/>
  <c r="L29" i="173"/>
  <c r="H29" i="173"/>
  <c r="I29" i="173" s="1"/>
  <c r="M29" i="173" s="1"/>
  <c r="R29" i="173" s="1"/>
  <c r="Y28" i="173"/>
  <c r="L28" i="173"/>
  <c r="H28" i="173"/>
  <c r="I28" i="173" s="1"/>
  <c r="Y27" i="173"/>
  <c r="L27" i="173"/>
  <c r="H27" i="173"/>
  <c r="Y26" i="173"/>
  <c r="L26" i="173"/>
  <c r="H26" i="173"/>
  <c r="I26" i="173" s="1"/>
  <c r="C19" i="173"/>
  <c r="C17" i="173"/>
  <c r="C49" i="173"/>
  <c r="D54" i="173"/>
  <c r="C15" i="173"/>
  <c r="C13" i="173"/>
  <c r="E11" i="173"/>
  <c r="C11" i="173"/>
  <c r="V7" i="173"/>
  <c r="W7" i="173"/>
  <c r="K40" i="172"/>
  <c r="O26" i="143"/>
  <c r="J40" i="172"/>
  <c r="N13" i="73"/>
  <c r="G40" i="172"/>
  <c r="K26" i="143"/>
  <c r="F40" i="172"/>
  <c r="E40" i="172"/>
  <c r="I26" i="143"/>
  <c r="Y37" i="172"/>
  <c r="L37" i="172"/>
  <c r="H37" i="172"/>
  <c r="I37" i="172" s="1"/>
  <c r="M37" i="172" s="1"/>
  <c r="Y36" i="172"/>
  <c r="L36" i="172"/>
  <c r="H36" i="172"/>
  <c r="I36" i="172" s="1"/>
  <c r="M36" i="172" s="1"/>
  <c r="R36" i="172" s="1"/>
  <c r="Y35" i="172"/>
  <c r="L35" i="172"/>
  <c r="H35" i="172"/>
  <c r="I35" i="172" s="1"/>
  <c r="M35" i="172" s="1"/>
  <c r="Y34" i="172"/>
  <c r="L34" i="172"/>
  <c r="H34" i="172"/>
  <c r="I34" i="172" s="1"/>
  <c r="Y33" i="172"/>
  <c r="L33" i="172"/>
  <c r="H33" i="172"/>
  <c r="I33" i="172" s="1"/>
  <c r="M33" i="172" s="1"/>
  <c r="Y32" i="172"/>
  <c r="L32" i="172"/>
  <c r="H32" i="172"/>
  <c r="I32" i="172" s="1"/>
  <c r="M32" i="172" s="1"/>
  <c r="R32" i="172" s="1"/>
  <c r="Y31" i="172"/>
  <c r="L31" i="172"/>
  <c r="H31" i="172"/>
  <c r="I31" i="172" s="1"/>
  <c r="M31" i="172" s="1"/>
  <c r="Y30" i="172"/>
  <c r="L30" i="172"/>
  <c r="H30" i="172"/>
  <c r="I30" i="172" s="1"/>
  <c r="Y29" i="172"/>
  <c r="L29" i="172"/>
  <c r="H29" i="172"/>
  <c r="I29" i="172" s="1"/>
  <c r="M29" i="172" s="1"/>
  <c r="Y28" i="172"/>
  <c r="L28" i="172"/>
  <c r="H28" i="172"/>
  <c r="I28" i="172" s="1"/>
  <c r="M28" i="172" s="1"/>
  <c r="R28" i="172" s="1"/>
  <c r="Y27" i="172"/>
  <c r="L27" i="172"/>
  <c r="H27" i="172"/>
  <c r="I27" i="172" s="1"/>
  <c r="Y26" i="172"/>
  <c r="L26" i="172"/>
  <c r="L40" i="172"/>
  <c r="P26" i="143"/>
  <c r="H26" i="172"/>
  <c r="C19" i="172"/>
  <c r="C17" i="172"/>
  <c r="C49" i="172"/>
  <c r="D54" i="172"/>
  <c r="C15" i="172"/>
  <c r="C13" i="172"/>
  <c r="E11" i="172"/>
  <c r="C11" i="172"/>
  <c r="V7" i="172"/>
  <c r="W7" i="172"/>
  <c r="C49" i="171"/>
  <c r="D54" i="171"/>
  <c r="K40" i="171"/>
  <c r="O25" i="143"/>
  <c r="J40" i="171"/>
  <c r="N12" i="73"/>
  <c r="G40" i="171"/>
  <c r="K25" i="143"/>
  <c r="F40" i="171"/>
  <c r="E40" i="171"/>
  <c r="I25" i="143"/>
  <c r="Y37" i="171"/>
  <c r="L37" i="171"/>
  <c r="H37" i="171"/>
  <c r="I37" i="171" s="1"/>
  <c r="Y36" i="171"/>
  <c r="L36" i="171"/>
  <c r="H36" i="171"/>
  <c r="I36" i="171" s="1"/>
  <c r="M36" i="171" s="1"/>
  <c r="Y35" i="171"/>
  <c r="L35" i="171"/>
  <c r="H35" i="171"/>
  <c r="I35" i="171" s="1"/>
  <c r="M35" i="171" s="1"/>
  <c r="R35" i="171" s="1"/>
  <c r="Y34" i="171"/>
  <c r="L34" i="171"/>
  <c r="H34" i="171"/>
  <c r="I34" i="171" s="1"/>
  <c r="Y33" i="171"/>
  <c r="L33" i="171"/>
  <c r="H33" i="171"/>
  <c r="I33" i="171" s="1"/>
  <c r="Y32" i="171"/>
  <c r="L32" i="171"/>
  <c r="L40" i="171"/>
  <c r="P25" i="143"/>
  <c r="H32" i="171"/>
  <c r="I32" i="171" s="1"/>
  <c r="M32" i="171" s="1"/>
  <c r="Y31" i="171"/>
  <c r="L31" i="171"/>
  <c r="H31" i="171"/>
  <c r="I31" i="171" s="1"/>
  <c r="M31" i="171" s="1"/>
  <c r="R31" i="171" s="1"/>
  <c r="Y30" i="171"/>
  <c r="L30" i="171"/>
  <c r="H30" i="171"/>
  <c r="I30" i="171" s="1"/>
  <c r="Y29" i="171"/>
  <c r="L29" i="171"/>
  <c r="H29" i="171"/>
  <c r="I29" i="171" s="1"/>
  <c r="Y28" i="171"/>
  <c r="L28" i="171"/>
  <c r="H28" i="171"/>
  <c r="I28" i="171" s="1"/>
  <c r="M28" i="171" s="1"/>
  <c r="Y27" i="171"/>
  <c r="L27" i="171"/>
  <c r="H27" i="171"/>
  <c r="Y26" i="171"/>
  <c r="M23" i="13"/>
  <c r="L26" i="171"/>
  <c r="H26" i="171"/>
  <c r="I26" i="171" s="1"/>
  <c r="C19" i="171"/>
  <c r="C17" i="171"/>
  <c r="C15" i="171"/>
  <c r="C13" i="171"/>
  <c r="E11" i="171"/>
  <c r="C11" i="171"/>
  <c r="V7" i="171"/>
  <c r="W7" i="171"/>
  <c r="C49" i="170"/>
  <c r="D54" i="170"/>
  <c r="K40" i="170"/>
  <c r="O24" i="143"/>
  <c r="J40" i="170"/>
  <c r="N24" i="143"/>
  <c r="G40" i="170"/>
  <c r="K24" i="143"/>
  <c r="F40" i="170"/>
  <c r="E40" i="170"/>
  <c r="I24" i="143"/>
  <c r="Y37" i="170"/>
  <c r="L37" i="170"/>
  <c r="H37" i="170"/>
  <c r="I37" i="170" s="1"/>
  <c r="Y36" i="170"/>
  <c r="L36" i="170"/>
  <c r="H36" i="170"/>
  <c r="I36" i="170" s="1"/>
  <c r="Y35" i="170"/>
  <c r="L35" i="170"/>
  <c r="H35" i="170"/>
  <c r="I35" i="170" s="1"/>
  <c r="M35" i="170" s="1"/>
  <c r="Y34" i="170"/>
  <c r="L34" i="170"/>
  <c r="H34" i="170"/>
  <c r="I34" i="170" s="1"/>
  <c r="Y33" i="170"/>
  <c r="L33" i="170"/>
  <c r="H33" i="170"/>
  <c r="I33" i="170" s="1"/>
  <c r="Y32" i="170"/>
  <c r="L32" i="170"/>
  <c r="H32" i="170"/>
  <c r="I32" i="170" s="1"/>
  <c r="Y31" i="170"/>
  <c r="L31" i="170"/>
  <c r="H31" i="170"/>
  <c r="Y30" i="170"/>
  <c r="L30" i="170"/>
  <c r="H30" i="170"/>
  <c r="I30" i="170" s="1"/>
  <c r="Y29" i="170"/>
  <c r="L29" i="170"/>
  <c r="H29" i="170"/>
  <c r="I29" i="170" s="1"/>
  <c r="Y28" i="170"/>
  <c r="L28" i="170"/>
  <c r="H28" i="170"/>
  <c r="I28" i="170" s="1"/>
  <c r="Y27" i="170"/>
  <c r="L27" i="170"/>
  <c r="H27" i="170"/>
  <c r="I27" i="170" s="1"/>
  <c r="M27" i="170" s="1"/>
  <c r="Y26" i="170"/>
  <c r="L26" i="170"/>
  <c r="L40" i="170"/>
  <c r="P24" i="143"/>
  <c r="H26" i="170"/>
  <c r="I26" i="170" s="1"/>
  <c r="C19" i="170"/>
  <c r="C17" i="170"/>
  <c r="C15" i="170"/>
  <c r="C13" i="170"/>
  <c r="E11" i="170"/>
  <c r="C11" i="170"/>
  <c r="V7" i="170"/>
  <c r="W7" i="170"/>
  <c r="K40" i="169"/>
  <c r="O23" i="143"/>
  <c r="J40" i="169"/>
  <c r="N23" i="143"/>
  <c r="G40" i="169"/>
  <c r="K23" i="143"/>
  <c r="F40" i="169"/>
  <c r="J23" i="143"/>
  <c r="E40" i="169"/>
  <c r="I23" i="143" s="1"/>
  <c r="M39" i="169"/>
  <c r="Y37" i="169"/>
  <c r="L37" i="169"/>
  <c r="H37" i="169"/>
  <c r="I37" i="169" s="1"/>
  <c r="M37" i="169" s="1"/>
  <c r="R37" i="169" s="1"/>
  <c r="Y36" i="169"/>
  <c r="L36" i="169"/>
  <c r="H36" i="169"/>
  <c r="I36" i="169" s="1"/>
  <c r="Y35" i="169"/>
  <c r="L35" i="169"/>
  <c r="H35" i="169"/>
  <c r="I35" i="169" s="1"/>
  <c r="M35" i="169" s="1"/>
  <c r="R35" i="169" s="1"/>
  <c r="Y34" i="169"/>
  <c r="L34" i="169"/>
  <c r="H34" i="169"/>
  <c r="I34" i="169" s="1"/>
  <c r="M34" i="169" s="1"/>
  <c r="Y33" i="169"/>
  <c r="L33" i="169"/>
  <c r="H33" i="169"/>
  <c r="I33" i="169" s="1"/>
  <c r="M33" i="169" s="1"/>
  <c r="R33" i="169" s="1"/>
  <c r="Y32" i="169"/>
  <c r="L32" i="169"/>
  <c r="H32" i="169"/>
  <c r="I32" i="169" s="1"/>
  <c r="Y31" i="169"/>
  <c r="L31" i="169"/>
  <c r="H31" i="169"/>
  <c r="I31" i="169" s="1"/>
  <c r="M31" i="169" s="1"/>
  <c r="R31" i="169" s="1"/>
  <c r="Y30" i="169"/>
  <c r="L30" i="169"/>
  <c r="H30" i="169"/>
  <c r="I30" i="169" s="1"/>
  <c r="M30" i="169" s="1"/>
  <c r="Y29" i="169"/>
  <c r="L29" i="169"/>
  <c r="H29" i="169"/>
  <c r="I29" i="169" s="1"/>
  <c r="M29" i="169" s="1"/>
  <c r="R29" i="169" s="1"/>
  <c r="Y28" i="169"/>
  <c r="L28" i="169"/>
  <c r="H28" i="169"/>
  <c r="I28" i="169" s="1"/>
  <c r="Y27" i="169"/>
  <c r="L27" i="169"/>
  <c r="H27" i="169"/>
  <c r="I27" i="169" s="1"/>
  <c r="Y26" i="169"/>
  <c r="N21" i="13" s="1"/>
  <c r="L26" i="169"/>
  <c r="L40" i="169" s="1"/>
  <c r="P23" i="143" s="1"/>
  <c r="H26" i="169"/>
  <c r="I26" i="169" s="1"/>
  <c r="V7" i="169"/>
  <c r="V9" i="169"/>
  <c r="C19" i="169"/>
  <c r="J39" i="169"/>
  <c r="C39" i="169" s="1"/>
  <c r="C17" i="169"/>
  <c r="C49" i="169"/>
  <c r="D54" i="169"/>
  <c r="C15" i="169"/>
  <c r="C13" i="169"/>
  <c r="E11" i="169"/>
  <c r="C11" i="169"/>
  <c r="V8" i="169"/>
  <c r="AH25" i="165"/>
  <c r="AI25" i="165"/>
  <c r="AL25" i="165"/>
  <c r="AJ25" i="165"/>
  <c r="AK25" i="165"/>
  <c r="AN25" i="165"/>
  <c r="AM25" i="165"/>
  <c r="AO25" i="165"/>
  <c r="AR25" i="165"/>
  <c r="AP25" i="165"/>
  <c r="AQ25" i="165"/>
  <c r="AT25" i="165"/>
  <c r="AS25" i="165"/>
  <c r="AV25" i="165"/>
  <c r="AW25" i="165"/>
  <c r="AZ25" i="165"/>
  <c r="AX25" i="165"/>
  <c r="AY25" i="165"/>
  <c r="BB25" i="165"/>
  <c r="BA25" i="165"/>
  <c r="BC25" i="165"/>
  <c r="BF25" i="165"/>
  <c r="BD25" i="165"/>
  <c r="BE25" i="165"/>
  <c r="BH25" i="165"/>
  <c r="BG25" i="165"/>
  <c r="AH26" i="165"/>
  <c r="AK26" i="165"/>
  <c r="AI26" i="165"/>
  <c r="AJ26" i="165"/>
  <c r="AM26" i="165"/>
  <c r="AL26" i="165"/>
  <c r="AO26" i="165"/>
  <c r="AR26" i="165"/>
  <c r="AP26" i="165"/>
  <c r="AS26" i="165"/>
  <c r="AQ26" i="165"/>
  <c r="AT26" i="165"/>
  <c r="AV26" i="165"/>
  <c r="AY26" i="165"/>
  <c r="BB26" i="165"/>
  <c r="AW26" i="165"/>
  <c r="AX26" i="165"/>
  <c r="BA26" i="165"/>
  <c r="AZ26" i="165"/>
  <c r="BC26" i="165"/>
  <c r="BD26" i="165"/>
  <c r="BG26" i="165"/>
  <c r="BE26" i="165"/>
  <c r="BF26" i="165"/>
  <c r="BH26" i="165"/>
  <c r="AH27" i="165"/>
  <c r="AI27" i="165"/>
  <c r="AL27" i="165"/>
  <c r="AJ27" i="165"/>
  <c r="AK27" i="165"/>
  <c r="AN27" i="165"/>
  <c r="AM27" i="165"/>
  <c r="AO27" i="165"/>
  <c r="AR27" i="165"/>
  <c r="AP27" i="165"/>
  <c r="AQ27" i="165"/>
  <c r="AT27" i="165"/>
  <c r="AS27" i="165"/>
  <c r="AV27" i="165"/>
  <c r="AW27" i="165"/>
  <c r="AZ27" i="165"/>
  <c r="AX27" i="165"/>
  <c r="AY27" i="165"/>
  <c r="BB27" i="165"/>
  <c r="BA27" i="165"/>
  <c r="BC27" i="165"/>
  <c r="BF27" i="165"/>
  <c r="BD27" i="165"/>
  <c r="BE27" i="165"/>
  <c r="BH27" i="165"/>
  <c r="BG27" i="165"/>
  <c r="AH28" i="165"/>
  <c r="AK28" i="165"/>
  <c r="AI28" i="165"/>
  <c r="AJ28" i="165"/>
  <c r="AM28" i="165"/>
  <c r="AL28" i="165"/>
  <c r="AO28" i="165"/>
  <c r="AP28" i="165"/>
  <c r="AS28" i="165"/>
  <c r="AQ28" i="165"/>
  <c r="AR28" i="165"/>
  <c r="AT28" i="165"/>
  <c r="AV28" i="165"/>
  <c r="AY28" i="165"/>
  <c r="BB28" i="165"/>
  <c r="AW28" i="165"/>
  <c r="AX28" i="165"/>
  <c r="BA28" i="165"/>
  <c r="AZ28" i="165"/>
  <c r="BC28" i="165"/>
  <c r="BD28" i="165"/>
  <c r="BG28" i="165"/>
  <c r="BE28" i="165"/>
  <c r="BF28" i="165"/>
  <c r="BH28" i="165"/>
  <c r="AH29" i="165"/>
  <c r="AI29" i="165"/>
  <c r="AL29" i="165"/>
  <c r="AJ29" i="165"/>
  <c r="AK29" i="165"/>
  <c r="AN29" i="165"/>
  <c r="AM29" i="165"/>
  <c r="AO29" i="165"/>
  <c r="AR29" i="165"/>
  <c r="AP29" i="165"/>
  <c r="AQ29" i="165"/>
  <c r="AT29" i="165"/>
  <c r="AS29" i="165"/>
  <c r="AV29" i="165"/>
  <c r="AW29" i="165"/>
  <c r="AZ29" i="165"/>
  <c r="AX29" i="165"/>
  <c r="AY29" i="165"/>
  <c r="BB29" i="165"/>
  <c r="BA29" i="165"/>
  <c r="BC29" i="165"/>
  <c r="BF29" i="165"/>
  <c r="BD29" i="165"/>
  <c r="BE29" i="165"/>
  <c r="BH29" i="165"/>
  <c r="BG29" i="165"/>
  <c r="AH30" i="165"/>
  <c r="AK30" i="165"/>
  <c r="AI30" i="165"/>
  <c r="AJ30" i="165"/>
  <c r="AM30" i="165"/>
  <c r="AL30" i="165"/>
  <c r="AO30" i="165"/>
  <c r="AP30" i="165"/>
  <c r="AS30" i="165"/>
  <c r="AQ30" i="165"/>
  <c r="AR30" i="165"/>
  <c r="AT30" i="165"/>
  <c r="AV30" i="165"/>
  <c r="AY30" i="165"/>
  <c r="BB30" i="165"/>
  <c r="AW30" i="165"/>
  <c r="AX30" i="165"/>
  <c r="BA30" i="165"/>
  <c r="AZ30" i="165"/>
  <c r="BC30" i="165"/>
  <c r="BD30" i="165"/>
  <c r="BG30" i="165"/>
  <c r="BE30" i="165"/>
  <c r="BF30" i="165"/>
  <c r="BH30" i="165"/>
  <c r="AH31" i="165"/>
  <c r="AI31" i="165"/>
  <c r="AL31" i="165"/>
  <c r="AJ31" i="165"/>
  <c r="AK31" i="165"/>
  <c r="AN31" i="165"/>
  <c r="AM31" i="165"/>
  <c r="AO31" i="165"/>
  <c r="AR31" i="165"/>
  <c r="AP31" i="165"/>
  <c r="AQ31" i="165"/>
  <c r="AT31" i="165"/>
  <c r="AS31" i="165"/>
  <c r="AV31" i="165"/>
  <c r="AW31" i="165"/>
  <c r="AZ31" i="165"/>
  <c r="AX31" i="165"/>
  <c r="AY31" i="165"/>
  <c r="BB31" i="165"/>
  <c r="BA31" i="165"/>
  <c r="BC31" i="165"/>
  <c r="BF31" i="165"/>
  <c r="BD31" i="165"/>
  <c r="BE31" i="165"/>
  <c r="BH31" i="165"/>
  <c r="BG31" i="165"/>
  <c r="AH32" i="165"/>
  <c r="AK32" i="165"/>
  <c r="AI32" i="165"/>
  <c r="AJ32" i="165"/>
  <c r="AM32" i="165"/>
  <c r="AL32" i="165"/>
  <c r="AO32" i="165"/>
  <c r="AP32" i="165"/>
  <c r="AS32" i="165"/>
  <c r="AQ32" i="165"/>
  <c r="AR32" i="165"/>
  <c r="AT32" i="165"/>
  <c r="AV32" i="165"/>
  <c r="AY32" i="165"/>
  <c r="BB32" i="165"/>
  <c r="AW32" i="165"/>
  <c r="AX32" i="165"/>
  <c r="BA32" i="165"/>
  <c r="AZ32" i="165"/>
  <c r="BC32" i="165"/>
  <c r="BD32" i="165"/>
  <c r="BG32" i="165"/>
  <c r="BE32" i="165"/>
  <c r="BF32" i="165"/>
  <c r="BH32" i="165"/>
  <c r="AH33" i="165"/>
  <c r="AI33" i="165"/>
  <c r="AL33" i="165"/>
  <c r="AJ33" i="165"/>
  <c r="AK33" i="165"/>
  <c r="AN33" i="165"/>
  <c r="AM33" i="165"/>
  <c r="AO33" i="165"/>
  <c r="AR33" i="165"/>
  <c r="AP33" i="165"/>
  <c r="AQ33" i="165"/>
  <c r="AT33" i="165"/>
  <c r="AS33" i="165"/>
  <c r="AV33" i="165"/>
  <c r="AW33" i="165"/>
  <c r="AZ33" i="165"/>
  <c r="AX33" i="165"/>
  <c r="AY33" i="165"/>
  <c r="BB33" i="165"/>
  <c r="BA33" i="165"/>
  <c r="BC33" i="165"/>
  <c r="BF33" i="165"/>
  <c r="BD33" i="165"/>
  <c r="BE33" i="165"/>
  <c r="BH33" i="165"/>
  <c r="BG33" i="165"/>
  <c r="AH34" i="165"/>
  <c r="AK34" i="165"/>
  <c r="AI34" i="165"/>
  <c r="AJ34" i="165"/>
  <c r="AM34" i="165"/>
  <c r="AL34" i="165"/>
  <c r="AO34" i="165"/>
  <c r="AP34" i="165"/>
  <c r="AS34" i="165"/>
  <c r="AQ34" i="165"/>
  <c r="AR34" i="165"/>
  <c r="AT34" i="165"/>
  <c r="AV34" i="165"/>
  <c r="AY34" i="165"/>
  <c r="BB34" i="165"/>
  <c r="AW34" i="165"/>
  <c r="AX34" i="165"/>
  <c r="BA34" i="165"/>
  <c r="AZ34" i="165"/>
  <c r="BC34" i="165"/>
  <c r="BD34" i="165"/>
  <c r="BG34" i="165"/>
  <c r="BE34" i="165"/>
  <c r="BF34" i="165"/>
  <c r="BH34" i="165"/>
  <c r="AH35" i="165"/>
  <c r="AI35" i="165"/>
  <c r="AL35" i="165"/>
  <c r="AJ35" i="165"/>
  <c r="AK35" i="165"/>
  <c r="AN35" i="165"/>
  <c r="AM35" i="165"/>
  <c r="AO35" i="165"/>
  <c r="AR35" i="165"/>
  <c r="AP35" i="165"/>
  <c r="AQ35" i="165"/>
  <c r="AT35" i="165"/>
  <c r="AS35" i="165"/>
  <c r="AV35" i="165"/>
  <c r="AW35" i="165"/>
  <c r="AZ35" i="165"/>
  <c r="AX35" i="165"/>
  <c r="AY35" i="165"/>
  <c r="BB35" i="165"/>
  <c r="BA35" i="165"/>
  <c r="BC35" i="165"/>
  <c r="BF35" i="165"/>
  <c r="BD35" i="165"/>
  <c r="BE35" i="165"/>
  <c r="BH35" i="165"/>
  <c r="BG35" i="165"/>
  <c r="AH36" i="165"/>
  <c r="AK36" i="165"/>
  <c r="AI36" i="165"/>
  <c r="AJ36" i="165"/>
  <c r="AM36" i="165"/>
  <c r="AL36" i="165"/>
  <c r="AO36" i="165"/>
  <c r="AP36" i="165"/>
  <c r="AS36" i="165"/>
  <c r="AQ36" i="165"/>
  <c r="AR36" i="165"/>
  <c r="AT36" i="165"/>
  <c r="AV36" i="165"/>
  <c r="AY36" i="165"/>
  <c r="BB36" i="165"/>
  <c r="AW36" i="165"/>
  <c r="AX36" i="165"/>
  <c r="BA36" i="165"/>
  <c r="AZ36" i="165"/>
  <c r="BC36" i="165"/>
  <c r="BD36" i="165"/>
  <c r="BG36" i="165"/>
  <c r="BE36" i="165"/>
  <c r="BF36" i="165"/>
  <c r="BH36" i="165"/>
  <c r="AH37" i="165"/>
  <c r="AI37" i="165"/>
  <c r="AL37" i="165"/>
  <c r="AJ37" i="165"/>
  <c r="AK37" i="165"/>
  <c r="AN37" i="165"/>
  <c r="AM37" i="165"/>
  <c r="AO37" i="165"/>
  <c r="AR37" i="165"/>
  <c r="AP37" i="165"/>
  <c r="AQ37" i="165"/>
  <c r="AT37" i="165"/>
  <c r="AS37" i="165"/>
  <c r="AV37" i="165"/>
  <c r="AW37" i="165"/>
  <c r="AZ37" i="165"/>
  <c r="AX37" i="165"/>
  <c r="AY37" i="165"/>
  <c r="BB37" i="165"/>
  <c r="BA37" i="165"/>
  <c r="BC37" i="165"/>
  <c r="BF37" i="165"/>
  <c r="BD37" i="165"/>
  <c r="BE37" i="165"/>
  <c r="BH37" i="165"/>
  <c r="BG37" i="165"/>
  <c r="AH38" i="165"/>
  <c r="AK38" i="165"/>
  <c r="AI38" i="165"/>
  <c r="AJ38" i="165"/>
  <c r="AM38" i="165"/>
  <c r="AL38" i="165"/>
  <c r="AO38" i="165"/>
  <c r="AP38" i="165"/>
  <c r="AS38" i="165"/>
  <c r="AQ38" i="165"/>
  <c r="AR38" i="165"/>
  <c r="AT38" i="165"/>
  <c r="AV38" i="165"/>
  <c r="AY38" i="165"/>
  <c r="BB38" i="165"/>
  <c r="AW38" i="165"/>
  <c r="AX38" i="165"/>
  <c r="BA38" i="165"/>
  <c r="AZ38" i="165"/>
  <c r="BC38" i="165"/>
  <c r="BD38" i="165"/>
  <c r="BG38" i="165"/>
  <c r="BE38" i="165"/>
  <c r="BF38" i="165"/>
  <c r="BH38" i="165"/>
  <c r="AH39" i="165"/>
  <c r="AI39" i="165"/>
  <c r="AL39" i="165"/>
  <c r="AJ39" i="165"/>
  <c r="AK39" i="165"/>
  <c r="AN39" i="165"/>
  <c r="AM39" i="165"/>
  <c r="AO39" i="165"/>
  <c r="AR39" i="165"/>
  <c r="AP39" i="165"/>
  <c r="AQ39" i="165"/>
  <c r="AT39" i="165"/>
  <c r="AS39" i="165"/>
  <c r="AV39" i="165"/>
  <c r="AW39" i="165"/>
  <c r="AZ39" i="165"/>
  <c r="AX39" i="165"/>
  <c r="AY39" i="165"/>
  <c r="BB39" i="165"/>
  <c r="BA39" i="165"/>
  <c r="BC39" i="165"/>
  <c r="BF39" i="165"/>
  <c r="BD39" i="165"/>
  <c r="BE39" i="165"/>
  <c r="BH39" i="165"/>
  <c r="BG39" i="165"/>
  <c r="AH40" i="165"/>
  <c r="AK40" i="165"/>
  <c r="AN40" i="165" s="1"/>
  <c r="BJ40" i="165" s="1"/>
  <c r="BJ43" i="165" s="1"/>
  <c r="I18" i="165" s="1"/>
  <c r="AI40" i="165"/>
  <c r="AL40" i="165" s="1"/>
  <c r="AJ40" i="165"/>
  <c r="AM40" i="165"/>
  <c r="AO40" i="165"/>
  <c r="AP40" i="165"/>
  <c r="AS40" i="165"/>
  <c r="AQ40" i="165"/>
  <c r="AR40" i="165"/>
  <c r="AT40" i="165"/>
  <c r="AV40" i="165"/>
  <c r="AY40" i="165"/>
  <c r="BB40" i="165"/>
  <c r="AW40" i="165"/>
  <c r="AX40" i="165"/>
  <c r="BA40" i="165"/>
  <c r="AZ40" i="165"/>
  <c r="BC40" i="165"/>
  <c r="BD40" i="165"/>
  <c r="BG40" i="165"/>
  <c r="BE40" i="165"/>
  <c r="BF40" i="165"/>
  <c r="BH40" i="165"/>
  <c r="AH41" i="165"/>
  <c r="AI41" i="165"/>
  <c r="AL41" i="165"/>
  <c r="AJ41" i="165"/>
  <c r="AK41" i="165"/>
  <c r="AN41" i="165"/>
  <c r="AM41" i="165"/>
  <c r="AO41" i="165"/>
  <c r="AR41" i="165"/>
  <c r="AP41" i="165"/>
  <c r="AQ41" i="165"/>
  <c r="AT41" i="165"/>
  <c r="AS41" i="165"/>
  <c r="AV41" i="165"/>
  <c r="AW41" i="165"/>
  <c r="AZ41" i="165"/>
  <c r="AX41" i="165"/>
  <c r="AY41" i="165"/>
  <c r="BB41" i="165"/>
  <c r="BA41" i="165"/>
  <c r="BC41" i="165"/>
  <c r="BF41" i="165"/>
  <c r="BD41" i="165"/>
  <c r="BE41" i="165"/>
  <c r="BH41" i="165"/>
  <c r="BG41" i="165"/>
  <c r="BE24" i="165"/>
  <c r="BH24" i="165"/>
  <c r="BD24" i="165"/>
  <c r="BG24" i="165"/>
  <c r="BC24" i="165"/>
  <c r="AX24" i="165"/>
  <c r="BA24" i="165"/>
  <c r="AW24" i="165"/>
  <c r="AZ24" i="165"/>
  <c r="AV24" i="165"/>
  <c r="AQ24" i="165"/>
  <c r="AT24" i="165"/>
  <c r="AP24" i="165"/>
  <c r="AS24" i="165"/>
  <c r="AO24" i="165"/>
  <c r="AR24" i="165"/>
  <c r="AU24" i="165"/>
  <c r="AJ24" i="165"/>
  <c r="AM24" i="165"/>
  <c r="AI24" i="165"/>
  <c r="AL24" i="165"/>
  <c r="AH24" i="165"/>
  <c r="AK24" i="165"/>
  <c r="AY24" i="165"/>
  <c r="BF24" i="165"/>
  <c r="BI24" i="165"/>
  <c r="E6" i="143"/>
  <c r="E7" i="13"/>
  <c r="B3" i="73" s="1"/>
  <c r="O8" i="13"/>
  <c r="K17" i="1"/>
  <c r="C11" i="1"/>
  <c r="E11" i="1"/>
  <c r="AA24" i="165"/>
  <c r="F6" i="143"/>
  <c r="F7" i="165"/>
  <c r="D16" i="13"/>
  <c r="D15" i="143"/>
  <c r="D14" i="13"/>
  <c r="D13" i="143"/>
  <c r="D12" i="13"/>
  <c r="D11" i="143"/>
  <c r="D10" i="13"/>
  <c r="D9" i="143"/>
  <c r="Q24" i="1"/>
  <c r="P24" i="1"/>
  <c r="O24" i="1"/>
  <c r="N24" i="1"/>
  <c r="K19" i="1"/>
  <c r="V7" i="1" s="1"/>
  <c r="C19" i="1"/>
  <c r="O17" i="165"/>
  <c r="C17" i="1"/>
  <c r="O15" i="165"/>
  <c r="K15" i="1"/>
  <c r="C49" i="1" s="1"/>
  <c r="D54" i="1" s="1"/>
  <c r="C15" i="1"/>
  <c r="K13" i="1"/>
  <c r="C13" i="1"/>
  <c r="O11" i="165"/>
  <c r="W9" i="143"/>
  <c r="K11" i="1"/>
  <c r="AB25" i="165"/>
  <c r="AB26" i="165"/>
  <c r="AB27" i="165"/>
  <c r="AB28" i="165"/>
  <c r="AB29" i="165"/>
  <c r="AB30" i="165"/>
  <c r="AB31" i="165"/>
  <c r="AB32" i="165"/>
  <c r="AB33" i="165"/>
  <c r="AB34" i="165"/>
  <c r="AB35" i="165"/>
  <c r="AB36" i="165"/>
  <c r="AB37" i="165"/>
  <c r="AB38" i="165"/>
  <c r="AB39" i="165"/>
  <c r="AB40" i="165"/>
  <c r="Q40" i="165" s="1"/>
  <c r="Y15" i="184" s="1"/>
  <c r="AB41" i="165"/>
  <c r="AB24" i="165"/>
  <c r="AA25" i="165"/>
  <c r="AA26" i="165"/>
  <c r="AA27" i="165"/>
  <c r="AA28" i="165"/>
  <c r="AA29" i="165"/>
  <c r="AA30" i="165"/>
  <c r="AA31" i="165"/>
  <c r="AA32" i="165"/>
  <c r="AA33" i="165"/>
  <c r="AA34" i="165"/>
  <c r="AA35" i="165"/>
  <c r="AA36" i="165"/>
  <c r="AA37" i="165"/>
  <c r="AA38" i="165"/>
  <c r="AA39" i="165"/>
  <c r="AA40" i="165"/>
  <c r="AA41" i="165"/>
  <c r="Z25" i="165"/>
  <c r="Z26" i="165"/>
  <c r="Z27" i="165"/>
  <c r="Z28" i="165"/>
  <c r="Z29" i="165"/>
  <c r="Z30" i="165"/>
  <c r="Z31" i="165"/>
  <c r="Z32" i="165"/>
  <c r="Z33" i="165"/>
  <c r="Z34" i="165"/>
  <c r="Z35" i="165"/>
  <c r="Z36" i="165"/>
  <c r="Z37" i="165"/>
  <c r="Z38" i="165"/>
  <c r="Z39" i="165"/>
  <c r="Z40" i="165"/>
  <c r="Z41" i="165"/>
  <c r="Z24" i="165"/>
  <c r="Y25" i="165"/>
  <c r="AC25" i="165"/>
  <c r="AF25" i="165"/>
  <c r="S25" i="165"/>
  <c r="Y19" i="169"/>
  <c r="N19" i="169"/>
  <c r="AG25" i="165"/>
  <c r="Y26" i="165"/>
  <c r="AC26" i="165"/>
  <c r="AF26" i="165"/>
  <c r="AG26" i="165"/>
  <c r="Y27" i="165"/>
  <c r="Q27" i="165"/>
  <c r="Y15" i="171"/>
  <c r="N15" i="171"/>
  <c r="AC27" i="165"/>
  <c r="AD27" i="165"/>
  <c r="AF27" i="165"/>
  <c r="AG27" i="165"/>
  <c r="Y28" i="165"/>
  <c r="Q28" i="165"/>
  <c r="Y15" i="172"/>
  <c r="D24" i="13"/>
  <c r="AC28" i="165"/>
  <c r="AD28" i="165"/>
  <c r="AE28" i="165" s="1"/>
  <c r="AF28" i="165"/>
  <c r="S28" i="165"/>
  <c r="Y19" i="172"/>
  <c r="N19" i="172"/>
  <c r="AG28" i="165"/>
  <c r="Y29" i="165"/>
  <c r="Q29" i="165"/>
  <c r="Y15" i="173"/>
  <c r="N15" i="173"/>
  <c r="AC29" i="165"/>
  <c r="AD29" i="165"/>
  <c r="AE29" i="165" s="1"/>
  <c r="AF29" i="165"/>
  <c r="AG29" i="165"/>
  <c r="Y30" i="165"/>
  <c r="AC30" i="165"/>
  <c r="AD30" i="165"/>
  <c r="AF30" i="165"/>
  <c r="AG30" i="165"/>
  <c r="S30" i="165"/>
  <c r="Y19" i="174"/>
  <c r="N19" i="174"/>
  <c r="Y31" i="165"/>
  <c r="AC31" i="165"/>
  <c r="AD31" i="165"/>
  <c r="AF31" i="165"/>
  <c r="S31" i="165"/>
  <c r="Y19" i="175"/>
  <c r="N19" i="175"/>
  <c r="AG31" i="165"/>
  <c r="Y32" i="165"/>
  <c r="AC32" i="165"/>
  <c r="AF32" i="165"/>
  <c r="S32" i="165"/>
  <c r="Y19" i="176"/>
  <c r="N19" i="176"/>
  <c r="AG32" i="165"/>
  <c r="Y33" i="165"/>
  <c r="Q33" i="165"/>
  <c r="Y15" i="177"/>
  <c r="D29" i="13"/>
  <c r="N15" i="177"/>
  <c r="AC33" i="165"/>
  <c r="AD33" i="165"/>
  <c r="AE33" i="165" s="1"/>
  <c r="R33" i="165" s="1"/>
  <c r="Y17" i="177" s="1"/>
  <c r="AF33" i="165"/>
  <c r="S33" i="165"/>
  <c r="Y19" i="177"/>
  <c r="N19" i="177"/>
  <c r="AG33" i="165"/>
  <c r="Y34" i="165"/>
  <c r="AC34" i="165"/>
  <c r="AD34" i="165"/>
  <c r="AF34" i="165"/>
  <c r="S34" i="165"/>
  <c r="Y19" i="178"/>
  <c r="N19" i="178"/>
  <c r="AG34" i="165"/>
  <c r="Y35" i="165"/>
  <c r="Q35" i="165"/>
  <c r="Y15" i="179"/>
  <c r="D31" i="13"/>
  <c r="AC35" i="165"/>
  <c r="AF35" i="165"/>
  <c r="S35" i="165"/>
  <c r="Y19" i="179"/>
  <c r="N19" i="179"/>
  <c r="AG35" i="165"/>
  <c r="Y36" i="165"/>
  <c r="Q36" i="165"/>
  <c r="Y15" i="180"/>
  <c r="N15" i="180"/>
  <c r="AC36" i="165"/>
  <c r="AF36" i="165"/>
  <c r="S36" i="165"/>
  <c r="Y19" i="180"/>
  <c r="N19" i="180"/>
  <c r="AG36" i="165"/>
  <c r="Y37" i="165"/>
  <c r="AC37" i="165"/>
  <c r="AD37" i="165"/>
  <c r="AE37" i="165" s="1"/>
  <c r="AF37" i="165"/>
  <c r="S37" i="165"/>
  <c r="Y19" i="181"/>
  <c r="N19" i="181"/>
  <c r="AG37" i="165"/>
  <c r="Y38" i="165"/>
  <c r="Q38" i="165"/>
  <c r="Y15" i="182"/>
  <c r="N15" i="182"/>
  <c r="AC38" i="165"/>
  <c r="AF38" i="165"/>
  <c r="S38" i="165"/>
  <c r="Y19" i="182"/>
  <c r="N19" i="182"/>
  <c r="AG38" i="165"/>
  <c r="Y39" i="165"/>
  <c r="Q39" i="165"/>
  <c r="Y15" i="183"/>
  <c r="AC39" i="165"/>
  <c r="AD39" i="165"/>
  <c r="AF39" i="165"/>
  <c r="S39" i="165"/>
  <c r="Y19" i="183"/>
  <c r="N19" i="183"/>
  <c r="AG39" i="165"/>
  <c r="Y40" i="165"/>
  <c r="AC40" i="165"/>
  <c r="AD40" i="165" s="1"/>
  <c r="AE40" i="165" s="1"/>
  <c r="R40" i="165" s="1"/>
  <c r="Y17" i="184" s="1"/>
  <c r="AF40" i="165"/>
  <c r="AG40" i="165"/>
  <c r="Y41" i="165"/>
  <c r="Q41" i="165"/>
  <c r="Y15" i="185"/>
  <c r="D37" i="13"/>
  <c r="AC41" i="165"/>
  <c r="AD41" i="165"/>
  <c r="AE41" i="165" s="1"/>
  <c r="R41" i="165" s="1"/>
  <c r="Y17" i="186" s="1"/>
  <c r="I40" i="186" s="1"/>
  <c r="M40" i="186" s="1"/>
  <c r="R40" i="186" s="1"/>
  <c r="AF41" i="165"/>
  <c r="S41" i="165"/>
  <c r="Y19" i="185"/>
  <c r="N19" i="185"/>
  <c r="AG41" i="165"/>
  <c r="S26" i="165"/>
  <c r="Y19" i="170"/>
  <c r="N19" i="170"/>
  <c r="AC24" i="165"/>
  <c r="AD24" i="165" s="1"/>
  <c r="AE24" i="165" s="1"/>
  <c r="R24" i="165" s="1"/>
  <c r="Y17" i="1" s="1"/>
  <c r="N17" i="1" s="1"/>
  <c r="AF24" i="165"/>
  <c r="AG24" i="165"/>
  <c r="Y24" i="165"/>
  <c r="E40" i="1"/>
  <c r="I22" i="143" s="1"/>
  <c r="D7" i="143"/>
  <c r="L36" i="1"/>
  <c r="L37" i="1"/>
  <c r="L33" i="1"/>
  <c r="L35" i="1"/>
  <c r="L34" i="1"/>
  <c r="Y27" i="1"/>
  <c r="Y36" i="1"/>
  <c r="Y37" i="1"/>
  <c r="Y33" i="1"/>
  <c r="Y35" i="1"/>
  <c r="Y34" i="1"/>
  <c r="W15" i="143"/>
  <c r="F40" i="1"/>
  <c r="G40" i="1"/>
  <c r="K22" i="143"/>
  <c r="Y32" i="1"/>
  <c r="Y31" i="1"/>
  <c r="Y30" i="1"/>
  <c r="Y29" i="1"/>
  <c r="Y28" i="1"/>
  <c r="Y26" i="1"/>
  <c r="K7" i="13"/>
  <c r="K38" i="13"/>
  <c r="J40" i="1"/>
  <c r="N22" i="143"/>
  <c r="L26" i="1"/>
  <c r="L27" i="1"/>
  <c r="L28" i="1"/>
  <c r="L29" i="1"/>
  <c r="L30" i="1"/>
  <c r="L31" i="1"/>
  <c r="L32" i="1"/>
  <c r="L16" i="13"/>
  <c r="K40" i="1"/>
  <c r="O22" i="143"/>
  <c r="J22" i="143"/>
  <c r="L14" i="13"/>
  <c r="AD32" i="165"/>
  <c r="AE32" i="165" s="1"/>
  <c r="R32" i="165" s="1"/>
  <c r="Y17" i="176" s="1"/>
  <c r="N17" i="176" s="1"/>
  <c r="AD25" i="165"/>
  <c r="AE25" i="165" s="1"/>
  <c r="R25" i="165" s="1"/>
  <c r="Y17" i="169" s="1"/>
  <c r="AD38" i="165"/>
  <c r="AE38" i="165" s="1"/>
  <c r="R38" i="165" s="1"/>
  <c r="Y17" i="182" s="1"/>
  <c r="N17" i="182" s="1"/>
  <c r="AD26" i="165"/>
  <c r="AE26" i="165" s="1"/>
  <c r="R26" i="165" s="1"/>
  <c r="Y17" i="170" s="1"/>
  <c r="N17" i="170" s="1"/>
  <c r="BJ39" i="165"/>
  <c r="BJ31" i="165"/>
  <c r="BI41" i="165"/>
  <c r="BJ41" i="165"/>
  <c r="BI40" i="165"/>
  <c r="BI39" i="165"/>
  <c r="BI38" i="165"/>
  <c r="AN38" i="165"/>
  <c r="BI37" i="165"/>
  <c r="BI36" i="165"/>
  <c r="AN36" i="165"/>
  <c r="BJ36" i="165"/>
  <c r="BI35" i="165"/>
  <c r="BI34" i="165"/>
  <c r="AN34" i="165"/>
  <c r="BI33" i="165"/>
  <c r="BJ33" i="165"/>
  <c r="BI32" i="165"/>
  <c r="AN32" i="165"/>
  <c r="BI31" i="165"/>
  <c r="BI30" i="165"/>
  <c r="AN30" i="165"/>
  <c r="BI29" i="165"/>
  <c r="BI28" i="165"/>
  <c r="AN28" i="165"/>
  <c r="BJ28" i="165"/>
  <c r="BI27" i="165"/>
  <c r="BI26" i="165"/>
  <c r="AN26" i="165"/>
  <c r="BI25" i="165"/>
  <c r="BJ25" i="165"/>
  <c r="AU41" i="165"/>
  <c r="AU40" i="165"/>
  <c r="AU39" i="165"/>
  <c r="AU38" i="165"/>
  <c r="AU37" i="165"/>
  <c r="BJ37" i="165"/>
  <c r="AU36" i="165"/>
  <c r="AU35" i="165"/>
  <c r="BJ35" i="165"/>
  <c r="AU34" i="165"/>
  <c r="AU33" i="165"/>
  <c r="AU32" i="165"/>
  <c r="AU31" i="165"/>
  <c r="AU30" i="165"/>
  <c r="AU29" i="165"/>
  <c r="BJ29" i="165"/>
  <c r="AU28" i="165"/>
  <c r="AU27" i="165"/>
  <c r="BJ27" i="165"/>
  <c r="AU26" i="165"/>
  <c r="AU25" i="165"/>
  <c r="S29" i="165"/>
  <c r="Y19" i="173"/>
  <c r="N19" i="173"/>
  <c r="Q32" i="165"/>
  <c r="Y15" i="176"/>
  <c r="N15" i="176"/>
  <c r="S27" i="165"/>
  <c r="Y19" i="171"/>
  <c r="N19" i="171"/>
  <c r="Q34" i="165"/>
  <c r="Q30" i="165"/>
  <c r="Y15" i="174"/>
  <c r="N15" i="174"/>
  <c r="Q37" i="165"/>
  <c r="Y15" i="181"/>
  <c r="AD36" i="165"/>
  <c r="AE36" i="165" s="1"/>
  <c r="Q31" i="165"/>
  <c r="Y15" i="175"/>
  <c r="AD35" i="165"/>
  <c r="AE35" i="165" s="1"/>
  <c r="R35" i="165" s="1"/>
  <c r="Y17" i="179" s="1"/>
  <c r="N17" i="179" s="1"/>
  <c r="Q26" i="165"/>
  <c r="Y15" i="170"/>
  <c r="D22" i="13"/>
  <c r="N15" i="170"/>
  <c r="BJ26" i="165"/>
  <c r="BJ34" i="165"/>
  <c r="BJ32" i="165"/>
  <c r="BJ30" i="165"/>
  <c r="BJ38" i="165"/>
  <c r="H33" i="1"/>
  <c r="I33" i="1" s="1"/>
  <c r="H32" i="1"/>
  <c r="I32" i="1" s="1"/>
  <c r="H34" i="1"/>
  <c r="I34" i="1" s="1"/>
  <c r="H35" i="1"/>
  <c r="I35" i="1" s="1"/>
  <c r="H36" i="1"/>
  <c r="I36" i="1" s="1"/>
  <c r="H31" i="1"/>
  <c r="I31" i="1" s="1"/>
  <c r="H37" i="1"/>
  <c r="I37" i="1" s="1"/>
  <c r="H40" i="186"/>
  <c r="V8" i="186"/>
  <c r="V9" i="186"/>
  <c r="R35" i="186"/>
  <c r="R26" i="186"/>
  <c r="N9" i="73"/>
  <c r="S24" i="165"/>
  <c r="Y19" i="1" s="1"/>
  <c r="N19" i="1" s="1"/>
  <c r="B2" i="73"/>
  <c r="L10" i="13"/>
  <c r="W13" i="143"/>
  <c r="V8" i="183"/>
  <c r="W7" i="181"/>
  <c r="V8" i="177"/>
  <c r="V9" i="177"/>
  <c r="V8" i="175"/>
  <c r="V9" i="175"/>
  <c r="V8" i="172"/>
  <c r="V9" i="172"/>
  <c r="Q25" i="165"/>
  <c r="Y15" i="169"/>
  <c r="N15" i="169"/>
  <c r="L40" i="185"/>
  <c r="P39" i="143"/>
  <c r="V8" i="185"/>
  <c r="V9" i="185"/>
  <c r="M38" i="185"/>
  <c r="V9" i="176"/>
  <c r="J39" i="176"/>
  <c r="C39" i="176" s="1"/>
  <c r="M38" i="178"/>
  <c r="M39" i="178"/>
  <c r="V8" i="178"/>
  <c r="V9" i="178"/>
  <c r="M39" i="176"/>
  <c r="M38" i="177"/>
  <c r="M38" i="179"/>
  <c r="M39" i="179"/>
  <c r="J39" i="179"/>
  <c r="C39" i="179" s="1"/>
  <c r="V9" i="180"/>
  <c r="J39" i="177"/>
  <c r="C39" i="177" s="1"/>
  <c r="M39" i="177"/>
  <c r="V8" i="179"/>
  <c r="V9" i="179"/>
  <c r="M38" i="180"/>
  <c r="J39" i="180"/>
  <c r="C39" i="180" s="1"/>
  <c r="M39" i="180"/>
  <c r="M39" i="181"/>
  <c r="L40" i="181"/>
  <c r="P35" i="143"/>
  <c r="V9" i="182"/>
  <c r="M38" i="181"/>
  <c r="J39" i="182"/>
  <c r="C39" i="182" s="1"/>
  <c r="M39" i="182"/>
  <c r="M38" i="183"/>
  <c r="V9" i="183"/>
  <c r="J39" i="183"/>
  <c r="C39" i="183" s="1"/>
  <c r="M39" i="183"/>
  <c r="M38" i="173"/>
  <c r="M39" i="173"/>
  <c r="J39" i="173"/>
  <c r="C39" i="173" s="1"/>
  <c r="V8" i="173"/>
  <c r="V9" i="173"/>
  <c r="J39" i="172"/>
  <c r="C39" i="172" s="1"/>
  <c r="M38" i="172"/>
  <c r="M39" i="172"/>
  <c r="V8" i="174"/>
  <c r="V9" i="174"/>
  <c r="W7" i="175"/>
  <c r="J39" i="174"/>
  <c r="C39" i="174" s="1"/>
  <c r="M39" i="174"/>
  <c r="M39" i="175"/>
  <c r="J39" i="175"/>
  <c r="C39" i="175" s="1"/>
  <c r="M38" i="175"/>
  <c r="M39" i="171"/>
  <c r="J39" i="171"/>
  <c r="C39" i="171" s="1"/>
  <c r="V8" i="171"/>
  <c r="V9" i="171"/>
  <c r="V8" i="170"/>
  <c r="V9" i="170"/>
  <c r="J39" i="170"/>
  <c r="C39" i="170" s="1"/>
  <c r="M39" i="170"/>
  <c r="M38" i="171"/>
  <c r="W7" i="169"/>
  <c r="M38" i="169"/>
  <c r="N40" i="186"/>
  <c r="R29" i="186"/>
  <c r="R27" i="186"/>
  <c r="R30" i="186"/>
  <c r="R31" i="186"/>
  <c r="L40" i="186"/>
  <c r="R37" i="186"/>
  <c r="Q40" i="186"/>
  <c r="V9" i="187"/>
  <c r="R31" i="187"/>
  <c r="R35" i="187"/>
  <c r="R27" i="187"/>
  <c r="R29" i="187"/>
  <c r="R33" i="187"/>
  <c r="R37" i="187"/>
  <c r="R33" i="188"/>
  <c r="R30" i="188"/>
  <c r="R37" i="188"/>
  <c r="D33" i="13"/>
  <c r="N15" i="181"/>
  <c r="N29" i="13"/>
  <c r="M29" i="13"/>
  <c r="D27" i="13"/>
  <c r="N15" i="175"/>
  <c r="N22" i="13"/>
  <c r="N24" i="13"/>
  <c r="N28" i="13"/>
  <c r="N36" i="13"/>
  <c r="R28" i="188"/>
  <c r="R36" i="188"/>
  <c r="N26" i="13"/>
  <c r="L40" i="173"/>
  <c r="P27" i="143"/>
  <c r="N31" i="13"/>
  <c r="M32" i="13"/>
  <c r="N37" i="13"/>
  <c r="M37" i="13"/>
  <c r="N39" i="143"/>
  <c r="N26" i="73"/>
  <c r="M38" i="170"/>
  <c r="V8" i="181"/>
  <c r="V9" i="181"/>
  <c r="J39" i="181"/>
  <c r="C39" i="181" s="1"/>
  <c r="N30" i="13"/>
  <c r="R28" i="187"/>
  <c r="P40" i="188"/>
  <c r="W11" i="143"/>
  <c r="L12" i="13"/>
  <c r="N27" i="13"/>
  <c r="R32" i="188"/>
  <c r="M25" i="13"/>
  <c r="N33" i="13"/>
  <c r="M34" i="13"/>
  <c r="N35" i="13"/>
  <c r="N23" i="13"/>
  <c r="L40" i="187"/>
  <c r="R26" i="187"/>
  <c r="L40" i="188"/>
  <c r="L40" i="174"/>
  <c r="P28" i="143"/>
  <c r="L40" i="180"/>
  <c r="P34" i="143"/>
  <c r="L40" i="183"/>
  <c r="P37" i="143"/>
  <c r="N14" i="73"/>
  <c r="N15" i="185"/>
  <c r="D30" i="13"/>
  <c r="M22" i="13"/>
  <c r="M24" i="13"/>
  <c r="M27" i="13"/>
  <c r="M31" i="13"/>
  <c r="M33" i="13"/>
  <c r="M35" i="13"/>
  <c r="N36" i="143"/>
  <c r="N18" i="73"/>
  <c r="D35" i="13"/>
  <c r="A24" i="73"/>
  <c r="L40" i="177"/>
  <c r="P31" i="143"/>
  <c r="L40" i="179"/>
  <c r="P33" i="143"/>
  <c r="L40" i="182"/>
  <c r="P36" i="143"/>
  <c r="N26" i="143"/>
  <c r="N22" i="73"/>
  <c r="O40" i="143"/>
  <c r="J40" i="143"/>
  <c r="K40" i="143"/>
  <c r="N38" i="143"/>
  <c r="N24" i="73"/>
  <c r="N34" i="143"/>
  <c r="N32" i="143"/>
  <c r="N29" i="143"/>
  <c r="N15" i="73"/>
  <c r="N25" i="143"/>
  <c r="N11" i="73"/>
  <c r="N10" i="73"/>
  <c r="N15" i="172"/>
  <c r="A13" i="73"/>
  <c r="D26" i="143"/>
  <c r="D24" i="143"/>
  <c r="A11" i="73"/>
  <c r="D31" i="143"/>
  <c r="A18" i="73"/>
  <c r="D33" i="143"/>
  <c r="A20" i="73"/>
  <c r="D32" i="143"/>
  <c r="A19" i="73"/>
  <c r="A16" i="73"/>
  <c r="D29" i="143"/>
  <c r="A22" i="73"/>
  <c r="D35" i="143"/>
  <c r="D39" i="143"/>
  <c r="A26" i="73"/>
  <c r="D23" i="13"/>
  <c r="D26" i="13"/>
  <c r="D34" i="13"/>
  <c r="N15" i="179"/>
  <c r="D21" i="13"/>
  <c r="D25" i="13"/>
  <c r="D28" i="13"/>
  <c r="D32" i="13"/>
  <c r="O13" i="165"/>
  <c r="N15" i="183"/>
  <c r="U17" i="186"/>
  <c r="N17" i="186"/>
  <c r="D37" i="143"/>
  <c r="N40" i="143"/>
  <c r="A14" i="73"/>
  <c r="D27" i="143"/>
  <c r="A23" i="73"/>
  <c r="D36" i="143"/>
  <c r="A15" i="73"/>
  <c r="D28" i="143"/>
  <c r="D34" i="143"/>
  <c r="A21" i="73"/>
  <c r="A12" i="73"/>
  <c r="D25" i="143"/>
  <c r="A17" i="73"/>
  <c r="D30" i="143"/>
  <c r="A10" i="73"/>
  <c r="D23" i="143"/>
  <c r="P40" i="187"/>
  <c r="O40" i="188"/>
  <c r="R26" i="188"/>
  <c r="BB24" i="165"/>
  <c r="AN24" i="165"/>
  <c r="BJ24" i="165"/>
  <c r="S6" i="177"/>
  <c r="V36" i="177" s="1"/>
  <c r="W36" i="177" s="1"/>
  <c r="G61" i="177" s="1"/>
  <c r="H61" i="177" s="1"/>
  <c r="S6" i="173"/>
  <c r="V30" i="173" s="1"/>
  <c r="W30" i="173" s="1"/>
  <c r="G55" i="173" s="1"/>
  <c r="H55" i="173" s="1"/>
  <c r="S6" i="176"/>
  <c r="V26" i="176" s="1"/>
  <c r="W26" i="176" s="1"/>
  <c r="G68" i="176" s="1"/>
  <c r="I68" i="176" s="1"/>
  <c r="I29" i="185"/>
  <c r="M29" i="185" s="1"/>
  <c r="R29" i="185" s="1"/>
  <c r="M37" i="185"/>
  <c r="R37" i="185" s="1"/>
  <c r="M33" i="185"/>
  <c r="R33" i="185" s="1"/>
  <c r="S6" i="185"/>
  <c r="V34" i="185" s="1"/>
  <c r="W34" i="185" s="1"/>
  <c r="S6" i="188"/>
  <c r="V29" i="188" s="1"/>
  <c r="W29" i="188" s="1"/>
  <c r="S6" i="186"/>
  <c r="V26" i="186" s="1"/>
  <c r="W26" i="186" s="1"/>
  <c r="S6" i="174"/>
  <c r="S6" i="172"/>
  <c r="V28" i="172" s="1"/>
  <c r="W28" i="172" s="1"/>
  <c r="S6" i="175"/>
  <c r="V29" i="175" s="1"/>
  <c r="W29" i="175" s="1"/>
  <c r="S6" i="184"/>
  <c r="V30" i="184" s="1"/>
  <c r="T7" i="143"/>
  <c r="S6" i="183"/>
  <c r="V33" i="183" s="1"/>
  <c r="W33" i="183" s="1"/>
  <c r="G58" i="183" s="1"/>
  <c r="H58" i="183" s="1"/>
  <c r="S6" i="171"/>
  <c r="V34" i="171" s="1"/>
  <c r="W34" i="171" s="1"/>
  <c r="G59" i="171" s="1"/>
  <c r="S6" i="182"/>
  <c r="V29" i="182" s="1"/>
  <c r="W29" i="182" s="1"/>
  <c r="S6" i="181"/>
  <c r="V27" i="181" s="1"/>
  <c r="W27" i="181" s="1"/>
  <c r="L19" i="13"/>
  <c r="K19" i="13" s="1"/>
  <c r="M33" i="177" l="1"/>
  <c r="R33" i="177" s="1"/>
  <c r="R27" i="170"/>
  <c r="R30" i="177"/>
  <c r="R34" i="177"/>
  <c r="M32" i="180"/>
  <c r="R32" i="180" s="1"/>
  <c r="M36" i="180"/>
  <c r="R36" i="180" s="1"/>
  <c r="R30" i="181"/>
  <c r="R34" i="181"/>
  <c r="M34" i="182"/>
  <c r="R34" i="182" s="1"/>
  <c r="R28" i="183"/>
  <c r="R32" i="183"/>
  <c r="R36" i="183"/>
  <c r="R30" i="169"/>
  <c r="R34" i="169"/>
  <c r="M30" i="170"/>
  <c r="R30" i="170" s="1"/>
  <c r="M34" i="170"/>
  <c r="R34" i="170" s="1"/>
  <c r="M30" i="173"/>
  <c r="R30" i="173" s="1"/>
  <c r="M32" i="175"/>
  <c r="M36" i="175"/>
  <c r="M36" i="176"/>
  <c r="R36" i="176" s="1"/>
  <c r="M29" i="177"/>
  <c r="R29" i="177" s="1"/>
  <c r="M37" i="177"/>
  <c r="R37" i="177" s="1"/>
  <c r="M29" i="181"/>
  <c r="R29" i="181" s="1"/>
  <c r="M33" i="181"/>
  <c r="R33" i="181" s="1"/>
  <c r="M37" i="181"/>
  <c r="R37" i="181" s="1"/>
  <c r="M27" i="183"/>
  <c r="R27" i="183" s="1"/>
  <c r="M31" i="183"/>
  <c r="R31" i="183" s="1"/>
  <c r="M35" i="183"/>
  <c r="R35" i="183" s="1"/>
  <c r="V29" i="181"/>
  <c r="W29" i="181" s="1"/>
  <c r="M54" i="181" s="1"/>
  <c r="V30" i="181"/>
  <c r="W30" i="181" s="1"/>
  <c r="G55" i="181" s="1"/>
  <c r="H55" i="181" s="1"/>
  <c r="R28" i="171"/>
  <c r="R32" i="171"/>
  <c r="R29" i="172"/>
  <c r="R37" i="172"/>
  <c r="M33" i="173"/>
  <c r="R33" i="173" s="1"/>
  <c r="M37" i="173"/>
  <c r="R37" i="173" s="1"/>
  <c r="R27" i="174"/>
  <c r="R31" i="174"/>
  <c r="R35" i="174"/>
  <c r="M28" i="176"/>
  <c r="R28" i="176" s="1"/>
  <c r="M32" i="176"/>
  <c r="M30" i="178"/>
  <c r="M34" i="178"/>
  <c r="M31" i="179"/>
  <c r="R31" i="179" s="1"/>
  <c r="M35" i="179"/>
  <c r="R35" i="179" s="1"/>
  <c r="R29" i="180"/>
  <c r="R33" i="180"/>
  <c r="R37" i="180"/>
  <c r="R31" i="182"/>
  <c r="R35" i="182"/>
  <c r="M26" i="182"/>
  <c r="R26" i="182" s="1"/>
  <c r="M26" i="179"/>
  <c r="R26" i="179" s="1"/>
  <c r="BN36" i="165"/>
  <c r="M26" i="178"/>
  <c r="R26" i="178" s="1"/>
  <c r="BU34" i="165"/>
  <c r="BQ34" i="165"/>
  <c r="BS34" i="165"/>
  <c r="BV34" i="165"/>
  <c r="BN34" i="165"/>
  <c r="BX34" i="165"/>
  <c r="BT34" i="165"/>
  <c r="BP34" i="165"/>
  <c r="BW34" i="165"/>
  <c r="BO34" i="165"/>
  <c r="BR34" i="165"/>
  <c r="M26" i="171"/>
  <c r="R26" i="171" s="1"/>
  <c r="BO32" i="165"/>
  <c r="BP32" i="165"/>
  <c r="BN32" i="165"/>
  <c r="BX37" i="165"/>
  <c r="BT37" i="165"/>
  <c r="BP37" i="165"/>
  <c r="BV37" i="165"/>
  <c r="BR37" i="165"/>
  <c r="BU37" i="165"/>
  <c r="BW37" i="165"/>
  <c r="BS37" i="165"/>
  <c r="BO37" i="165"/>
  <c r="BN37" i="165"/>
  <c r="BQ37" i="165"/>
  <c r="M26" i="173"/>
  <c r="R26" i="173" s="1"/>
  <c r="BV31" i="165"/>
  <c r="BR31" i="165"/>
  <c r="BN31" i="165"/>
  <c r="BT31" i="165"/>
  <c r="BP31" i="165"/>
  <c r="BS31" i="165"/>
  <c r="BU31" i="165"/>
  <c r="BQ31" i="165"/>
  <c r="BX31" i="165"/>
  <c r="BW31" i="165"/>
  <c r="BO31" i="165"/>
  <c r="M26" i="170"/>
  <c r="R26" i="170" s="1"/>
  <c r="BQ26" i="165"/>
  <c r="BP26" i="165"/>
  <c r="BO26" i="165"/>
  <c r="BN26" i="165"/>
  <c r="M34" i="171"/>
  <c r="R34" i="171" s="1"/>
  <c r="M28" i="173"/>
  <c r="R28" i="173" s="1"/>
  <c r="M26" i="174"/>
  <c r="R26" i="174" s="1"/>
  <c r="BU30" i="165"/>
  <c r="BQ30" i="165"/>
  <c r="BS30" i="165"/>
  <c r="BV30" i="165"/>
  <c r="BN30" i="165"/>
  <c r="BX30" i="165"/>
  <c r="BT30" i="165"/>
  <c r="BP30" i="165"/>
  <c r="BW30" i="165"/>
  <c r="BO30" i="165"/>
  <c r="BR30" i="165"/>
  <c r="M34" i="175"/>
  <c r="R34" i="175" s="1"/>
  <c r="M21" i="13"/>
  <c r="M26" i="169"/>
  <c r="R26" i="169" s="1"/>
  <c r="BX25" i="165"/>
  <c r="BT25" i="165"/>
  <c r="BP25" i="165"/>
  <c r="BU25" i="165"/>
  <c r="BW25" i="165"/>
  <c r="BS25" i="165"/>
  <c r="BO25" i="165"/>
  <c r="BV25" i="165"/>
  <c r="BR25" i="165"/>
  <c r="BN25" i="165"/>
  <c r="BQ25" i="165"/>
  <c r="N20" i="13"/>
  <c r="N37" i="184"/>
  <c r="N33" i="184"/>
  <c r="N29" i="184"/>
  <c r="N36" i="184"/>
  <c r="N32" i="184"/>
  <c r="D36" i="13"/>
  <c r="N15" i="184"/>
  <c r="I40" i="143"/>
  <c r="V9" i="184"/>
  <c r="W30" i="184" s="1"/>
  <c r="G55" i="184" s="1"/>
  <c r="S40" i="165"/>
  <c r="Y19" i="184" s="1"/>
  <c r="N19" i="184" s="1"/>
  <c r="W7" i="184"/>
  <c r="R36" i="171"/>
  <c r="M35" i="180"/>
  <c r="R35" i="180" s="1"/>
  <c r="M28" i="169"/>
  <c r="R28" i="169" s="1"/>
  <c r="M30" i="171"/>
  <c r="R30" i="171" s="1"/>
  <c r="M27" i="172"/>
  <c r="M29" i="174"/>
  <c r="R29" i="174" s="1"/>
  <c r="M33" i="174"/>
  <c r="R33" i="174" s="1"/>
  <c r="M37" i="174"/>
  <c r="R37" i="174" s="1"/>
  <c r="M26" i="175"/>
  <c r="M30" i="175"/>
  <c r="R30" i="175" s="1"/>
  <c r="R32" i="175"/>
  <c r="R36" i="175"/>
  <c r="M31" i="180"/>
  <c r="R31" i="180" s="1"/>
  <c r="M29" i="182"/>
  <c r="R29" i="182" s="1"/>
  <c r="M33" i="182"/>
  <c r="M37" i="182"/>
  <c r="R37" i="182" s="1"/>
  <c r="M32" i="169"/>
  <c r="R32" i="169" s="1"/>
  <c r="M36" i="169"/>
  <c r="R36" i="169" s="1"/>
  <c r="M29" i="170"/>
  <c r="R29" i="170" s="1"/>
  <c r="M33" i="170"/>
  <c r="R33" i="170" s="1"/>
  <c r="M37" i="170"/>
  <c r="R37" i="170" s="1"/>
  <c r="R34" i="173"/>
  <c r="R29" i="176"/>
  <c r="R33" i="176"/>
  <c r="M28" i="177"/>
  <c r="R28" i="177" s="1"/>
  <c r="M32" i="177"/>
  <c r="R32" i="177" s="1"/>
  <c r="M36" i="177"/>
  <c r="R36" i="177" s="1"/>
  <c r="R27" i="178"/>
  <c r="R31" i="178"/>
  <c r="R35" i="178"/>
  <c r="M37" i="178"/>
  <c r="R37" i="178" s="1"/>
  <c r="R28" i="179"/>
  <c r="R36" i="179"/>
  <c r="M28" i="181"/>
  <c r="R28" i="181" s="1"/>
  <c r="M32" i="181"/>
  <c r="R32" i="181" s="1"/>
  <c r="M36" i="181"/>
  <c r="R36" i="181" s="1"/>
  <c r="M30" i="183"/>
  <c r="R30" i="183" s="1"/>
  <c r="M34" i="183"/>
  <c r="R34" i="183" s="1"/>
  <c r="M28" i="185"/>
  <c r="R28" i="185" s="1"/>
  <c r="M32" i="185"/>
  <c r="R32" i="185" s="1"/>
  <c r="M36" i="185"/>
  <c r="R36" i="185" s="1"/>
  <c r="V33" i="185"/>
  <c r="W33" i="185" s="1"/>
  <c r="G75" i="185" s="1"/>
  <c r="V32" i="185"/>
  <c r="W32" i="185" s="1"/>
  <c r="M57" i="185" s="1"/>
  <c r="V37" i="175"/>
  <c r="W37" i="175" s="1"/>
  <c r="G62" i="175" s="1"/>
  <c r="V28" i="185"/>
  <c r="W28" i="185" s="1"/>
  <c r="G53" i="185" s="1"/>
  <c r="H53" i="185" s="1"/>
  <c r="I53" i="185" s="1"/>
  <c r="V29" i="185"/>
  <c r="W29" i="185" s="1"/>
  <c r="M54" i="185" s="1"/>
  <c r="V28" i="182"/>
  <c r="W28" i="182" s="1"/>
  <c r="G70" i="182" s="1"/>
  <c r="I70" i="182" s="1"/>
  <c r="M70" i="182" s="1"/>
  <c r="V28" i="171"/>
  <c r="W28" i="171" s="1"/>
  <c r="M53" i="171" s="1"/>
  <c r="V28" i="175"/>
  <c r="W28" i="175" s="1"/>
  <c r="M53" i="175" s="1"/>
  <c r="V32" i="171"/>
  <c r="W32" i="171" s="1"/>
  <c r="G57" i="171" s="1"/>
  <c r="H57" i="171" s="1"/>
  <c r="V35" i="185"/>
  <c r="W35" i="185" s="1"/>
  <c r="G77" i="185" s="1"/>
  <c r="V27" i="185"/>
  <c r="W27" i="185" s="1"/>
  <c r="G69" i="185" s="1"/>
  <c r="V32" i="175"/>
  <c r="W32" i="175" s="1"/>
  <c r="G74" i="175" s="1"/>
  <c r="H74" i="175" s="1"/>
  <c r="V31" i="171"/>
  <c r="W31" i="171" s="1"/>
  <c r="G56" i="171" s="1"/>
  <c r="V36" i="185"/>
  <c r="W36" i="185" s="1"/>
  <c r="G78" i="185" s="1"/>
  <c r="H78" i="185" s="1"/>
  <c r="V30" i="185"/>
  <c r="W30" i="185" s="1"/>
  <c r="G72" i="185" s="1"/>
  <c r="I72" i="185" s="1"/>
  <c r="M72" i="185" s="1"/>
  <c r="V36" i="182"/>
  <c r="W36" i="182" s="1"/>
  <c r="M61" i="182" s="1"/>
  <c r="R28" i="165"/>
  <c r="Y17" i="172" s="1"/>
  <c r="N17" i="172" s="1"/>
  <c r="M26" i="185"/>
  <c r="R26" i="185" s="1"/>
  <c r="M30" i="185"/>
  <c r="R30" i="185" s="1"/>
  <c r="V37" i="182"/>
  <c r="W37" i="182" s="1"/>
  <c r="G62" i="182" s="1"/>
  <c r="H62" i="182" s="1"/>
  <c r="V26" i="182"/>
  <c r="W26" i="182" s="1"/>
  <c r="G51" i="182" s="1"/>
  <c r="V32" i="182"/>
  <c r="W32" i="182" s="1"/>
  <c r="M57" i="182" s="1"/>
  <c r="V33" i="182"/>
  <c r="W33" i="182" s="1"/>
  <c r="M58" i="182" s="1"/>
  <c r="V34" i="182"/>
  <c r="W34" i="182" s="1"/>
  <c r="G76" i="182" s="1"/>
  <c r="M30" i="180"/>
  <c r="R30" i="180" s="1"/>
  <c r="M36" i="182"/>
  <c r="R36" i="182" s="1"/>
  <c r="O40" i="184"/>
  <c r="S38" i="143" s="1"/>
  <c r="O40" i="180"/>
  <c r="S34" i="143" s="1"/>
  <c r="O40" i="176"/>
  <c r="S30" i="143" s="1"/>
  <c r="O40" i="172"/>
  <c r="S26" i="143" s="1"/>
  <c r="P40" i="184"/>
  <c r="T38" i="143" s="1"/>
  <c r="P40" i="180"/>
  <c r="T34" i="143" s="1"/>
  <c r="P40" i="176"/>
  <c r="T30" i="143" s="1"/>
  <c r="P40" i="172"/>
  <c r="T26" i="143" s="1"/>
  <c r="Q40" i="184"/>
  <c r="U38" i="143" s="1"/>
  <c r="Q40" i="180"/>
  <c r="U34" i="143" s="1"/>
  <c r="Q40" i="176"/>
  <c r="U30" i="143" s="1"/>
  <c r="Q40" i="172"/>
  <c r="U26" i="143" s="1"/>
  <c r="M27" i="177"/>
  <c r="R27" i="177" s="1"/>
  <c r="M37" i="175"/>
  <c r="R37" i="175" s="1"/>
  <c r="M31" i="173"/>
  <c r="R31" i="173" s="1"/>
  <c r="O40" i="177"/>
  <c r="S31" i="143" s="1"/>
  <c r="P40" i="185"/>
  <c r="T39" i="143" s="1"/>
  <c r="P40" i="178"/>
  <c r="T32" i="143" s="1"/>
  <c r="M20" i="13"/>
  <c r="Q24" i="165"/>
  <c r="Y15" i="1" s="1"/>
  <c r="N15" i="1" s="1"/>
  <c r="W7" i="1"/>
  <c r="I8" i="1"/>
  <c r="V8" i="1"/>
  <c r="V9" i="1" s="1"/>
  <c r="D20" i="13"/>
  <c r="L40" i="1"/>
  <c r="P22" i="143" s="1"/>
  <c r="P40" i="143" s="1"/>
  <c r="N40" i="185"/>
  <c r="N40" i="171"/>
  <c r="R25" i="143" s="1"/>
  <c r="V37" i="185"/>
  <c r="W37" i="185" s="1"/>
  <c r="G62" i="185" s="1"/>
  <c r="H62" i="185" s="1"/>
  <c r="I62" i="185" s="1"/>
  <c r="V26" i="185"/>
  <c r="W26" i="185" s="1"/>
  <c r="V31" i="185"/>
  <c r="W31" i="185" s="1"/>
  <c r="G73" i="185" s="1"/>
  <c r="V27" i="182"/>
  <c r="W27" i="182" s="1"/>
  <c r="G69" i="182" s="1"/>
  <c r="I69" i="182" s="1"/>
  <c r="M69" i="182" s="1"/>
  <c r="V35" i="182"/>
  <c r="W35" i="182" s="1"/>
  <c r="G77" i="182" s="1"/>
  <c r="P40" i="1"/>
  <c r="T22" i="143" s="1"/>
  <c r="V27" i="186"/>
  <c r="W27" i="186" s="1"/>
  <c r="O40" i="178"/>
  <c r="S32" i="143" s="1"/>
  <c r="V30" i="182"/>
  <c r="W30" i="182" s="1"/>
  <c r="G72" i="182" s="1"/>
  <c r="V31" i="182"/>
  <c r="W31" i="182" s="1"/>
  <c r="M56" i="182" s="1"/>
  <c r="Y17" i="188"/>
  <c r="I40" i="188" s="1"/>
  <c r="M40" i="188" s="1"/>
  <c r="R40" i="188" s="1"/>
  <c r="I80" i="176"/>
  <c r="M68" i="176"/>
  <c r="M80" i="176" s="1"/>
  <c r="G59" i="185"/>
  <c r="H59" i="185" s="1"/>
  <c r="I59" i="185" s="1"/>
  <c r="G76" i="185"/>
  <c r="I76" i="185" s="1"/>
  <c r="M76" i="185" s="1"/>
  <c r="O40" i="170"/>
  <c r="S24" i="143" s="1"/>
  <c r="M32" i="170"/>
  <c r="R32" i="170" s="1"/>
  <c r="G51" i="176"/>
  <c r="H51" i="176" s="1"/>
  <c r="H63" i="176" s="1"/>
  <c r="H64" i="176" s="1"/>
  <c r="V37" i="176"/>
  <c r="W37" i="176" s="1"/>
  <c r="G62" i="176" s="1"/>
  <c r="H40" i="169"/>
  <c r="L23" i="143" s="1"/>
  <c r="M33" i="183"/>
  <c r="R33" i="183" s="1"/>
  <c r="V33" i="176"/>
  <c r="W33" i="176" s="1"/>
  <c r="G75" i="176" s="1"/>
  <c r="P40" i="169"/>
  <c r="T23" i="143" s="1"/>
  <c r="I55" i="181"/>
  <c r="M26" i="180"/>
  <c r="R26" i="180" s="1"/>
  <c r="V32" i="176"/>
  <c r="W32" i="176" s="1"/>
  <c r="G74" i="176" s="1"/>
  <c r="G70" i="172"/>
  <c r="I70" i="172" s="1"/>
  <c r="M70" i="172" s="1"/>
  <c r="M53" i="172"/>
  <c r="G54" i="175"/>
  <c r="H54" i="175" s="1"/>
  <c r="I54" i="175" s="1"/>
  <c r="M54" i="175"/>
  <c r="M26" i="176"/>
  <c r="R26" i="176" s="1"/>
  <c r="M28" i="174"/>
  <c r="R28" i="174" s="1"/>
  <c r="M30" i="172"/>
  <c r="R30" i="172" s="1"/>
  <c r="M28" i="170"/>
  <c r="R28" i="170" s="1"/>
  <c r="R31" i="172"/>
  <c r="V35" i="186"/>
  <c r="W35" i="186" s="1"/>
  <c r="V36" i="173"/>
  <c r="W36" i="173" s="1"/>
  <c r="G61" i="173" s="1"/>
  <c r="H61" i="173" s="1"/>
  <c r="I61" i="173" s="1"/>
  <c r="R32" i="173"/>
  <c r="R32" i="176"/>
  <c r="M31" i="177"/>
  <c r="R31" i="177" s="1"/>
  <c r="M35" i="177"/>
  <c r="R35" i="177" s="1"/>
  <c r="R30" i="178"/>
  <c r="R34" i="178"/>
  <c r="M36" i="178"/>
  <c r="R36" i="178" s="1"/>
  <c r="M27" i="181"/>
  <c r="R27" i="181" s="1"/>
  <c r="M31" i="181"/>
  <c r="R31" i="181" s="1"/>
  <c r="M31" i="185"/>
  <c r="R31" i="185" s="1"/>
  <c r="N40" i="183"/>
  <c r="R37" i="143" s="1"/>
  <c r="N40" i="179"/>
  <c r="R33" i="143" s="1"/>
  <c r="N40" i="175"/>
  <c r="R29" i="143" s="1"/>
  <c r="N40" i="184"/>
  <c r="R38" i="143" s="1"/>
  <c r="R27" i="180"/>
  <c r="V34" i="186"/>
  <c r="W34" i="186" s="1"/>
  <c r="V30" i="183"/>
  <c r="W30" i="183" s="1"/>
  <c r="M55" i="183" s="1"/>
  <c r="M55" i="173"/>
  <c r="V34" i="176"/>
  <c r="W34" i="176" s="1"/>
  <c r="M59" i="176" s="1"/>
  <c r="V31" i="186"/>
  <c r="W31" i="186" s="1"/>
  <c r="G72" i="173"/>
  <c r="O40" i="1"/>
  <c r="S22" i="143" s="1"/>
  <c r="O40" i="185"/>
  <c r="S39" i="143" s="1"/>
  <c r="O40" i="183"/>
  <c r="S37" i="143" s="1"/>
  <c r="O40" i="182"/>
  <c r="S36" i="143" s="1"/>
  <c r="O40" i="181"/>
  <c r="S35" i="143" s="1"/>
  <c r="O40" i="179"/>
  <c r="S33" i="143" s="1"/>
  <c r="O40" i="174"/>
  <c r="S28" i="143" s="1"/>
  <c r="O40" i="173"/>
  <c r="S27" i="143" s="1"/>
  <c r="O40" i="171"/>
  <c r="S25" i="143" s="1"/>
  <c r="O40" i="169"/>
  <c r="S23" i="143" s="1"/>
  <c r="P40" i="183"/>
  <c r="T37" i="143" s="1"/>
  <c r="P40" i="182"/>
  <c r="T36" i="143" s="1"/>
  <c r="P40" i="181"/>
  <c r="T35" i="143" s="1"/>
  <c r="P40" i="179"/>
  <c r="T33" i="143" s="1"/>
  <c r="P40" i="177"/>
  <c r="T31" i="143" s="1"/>
  <c r="P40" i="175"/>
  <c r="T29" i="143" s="1"/>
  <c r="P40" i="174"/>
  <c r="T28" i="143" s="1"/>
  <c r="P40" i="173"/>
  <c r="T27" i="143" s="1"/>
  <c r="P40" i="171"/>
  <c r="T25" i="143" s="1"/>
  <c r="Q40" i="1"/>
  <c r="U22" i="143" s="1"/>
  <c r="Q40" i="185"/>
  <c r="U39" i="143" s="1"/>
  <c r="Q40" i="183"/>
  <c r="U37" i="143" s="1"/>
  <c r="Q40" i="182"/>
  <c r="U36" i="143" s="1"/>
  <c r="Q40" i="181"/>
  <c r="U35" i="143" s="1"/>
  <c r="Q40" i="179"/>
  <c r="U33" i="143" s="1"/>
  <c r="Q40" i="178"/>
  <c r="U32" i="143" s="1"/>
  <c r="Q40" i="177"/>
  <c r="U31" i="143" s="1"/>
  <c r="Q40" i="175"/>
  <c r="U29" i="143" s="1"/>
  <c r="Q40" i="174"/>
  <c r="U28" i="143" s="1"/>
  <c r="Q40" i="173"/>
  <c r="U27" i="143" s="1"/>
  <c r="Q40" i="171"/>
  <c r="U25" i="143" s="1"/>
  <c r="Q40" i="170"/>
  <c r="U24" i="143" s="1"/>
  <c r="Q40" i="169"/>
  <c r="U23" i="143" s="1"/>
  <c r="G75" i="183"/>
  <c r="H75" i="183" s="1"/>
  <c r="I27" i="179"/>
  <c r="M27" i="179" s="1"/>
  <c r="R27" i="179" s="1"/>
  <c r="H40" i="179"/>
  <c r="I28" i="180"/>
  <c r="M28" i="180" s="1"/>
  <c r="R28" i="180" s="1"/>
  <c r="H40" i="180"/>
  <c r="L34" i="143" s="1"/>
  <c r="I27" i="182"/>
  <c r="M27" i="182" s="1"/>
  <c r="R27" i="182" s="1"/>
  <c r="H40" i="182"/>
  <c r="L36" i="143" s="1"/>
  <c r="N40" i="1"/>
  <c r="N40" i="182"/>
  <c r="N40" i="181"/>
  <c r="N40" i="180"/>
  <c r="R34" i="143" s="1"/>
  <c r="N40" i="178"/>
  <c r="N40" i="177"/>
  <c r="R31" i="143" s="1"/>
  <c r="N40" i="176"/>
  <c r="R30" i="143" s="1"/>
  <c r="N40" i="174"/>
  <c r="R28" i="143" s="1"/>
  <c r="N40" i="173"/>
  <c r="R27" i="143" s="1"/>
  <c r="N40" i="172"/>
  <c r="R26" i="143" s="1"/>
  <c r="N40" i="170"/>
  <c r="R24" i="143" s="1"/>
  <c r="N40" i="169"/>
  <c r="R23" i="143" s="1"/>
  <c r="V34" i="177"/>
  <c r="W34" i="177" s="1"/>
  <c r="G59" i="177" s="1"/>
  <c r="H59" i="177" s="1"/>
  <c r="I59" i="177" s="1"/>
  <c r="V29" i="177"/>
  <c r="W29" i="177" s="1"/>
  <c r="G54" i="177" s="1"/>
  <c r="H54" i="177" s="1"/>
  <c r="I54" i="177" s="1"/>
  <c r="V32" i="177"/>
  <c r="W32" i="177" s="1"/>
  <c r="M59" i="185"/>
  <c r="V33" i="174"/>
  <c r="W33" i="174" s="1"/>
  <c r="G58" i="174" s="1"/>
  <c r="V28" i="174"/>
  <c r="W28" i="174" s="1"/>
  <c r="G53" i="174" s="1"/>
  <c r="AE30" i="165"/>
  <c r="R30" i="165" s="1"/>
  <c r="Y17" i="174" s="1"/>
  <c r="AD43" i="165"/>
  <c r="D18" i="165" s="1"/>
  <c r="AE27" i="165"/>
  <c r="R27" i="165" s="1"/>
  <c r="Y17" i="171" s="1"/>
  <c r="I27" i="185"/>
  <c r="M27" i="185" s="1"/>
  <c r="R27" i="185" s="1"/>
  <c r="H40" i="185"/>
  <c r="R27" i="176"/>
  <c r="R35" i="172"/>
  <c r="H40" i="175"/>
  <c r="L29" i="143" s="1"/>
  <c r="AE34" i="165"/>
  <c r="R34" i="165" s="1"/>
  <c r="Y17" i="178" s="1"/>
  <c r="N17" i="178" s="1"/>
  <c r="I27" i="171"/>
  <c r="M27" i="171" s="1"/>
  <c r="R27" i="171" s="1"/>
  <c r="H40" i="171"/>
  <c r="L25" i="143" s="1"/>
  <c r="M37" i="171"/>
  <c r="R37" i="171" s="1"/>
  <c r="I26" i="172"/>
  <c r="H40" i="172"/>
  <c r="L26" i="143" s="1"/>
  <c r="I27" i="173"/>
  <c r="M27" i="173" s="1"/>
  <c r="R27" i="173" s="1"/>
  <c r="H40" i="173"/>
  <c r="L27" i="143" s="1"/>
  <c r="R36" i="173"/>
  <c r="V37" i="188"/>
  <c r="W37" i="188" s="1"/>
  <c r="H40" i="174"/>
  <c r="L28" i="143" s="1"/>
  <c r="R34" i="179"/>
  <c r="R33" i="178"/>
  <c r="M27" i="169"/>
  <c r="R27" i="169" s="1"/>
  <c r="R27" i="172"/>
  <c r="M35" i="173"/>
  <c r="R35" i="173" s="1"/>
  <c r="M32" i="174"/>
  <c r="R32" i="174" s="1"/>
  <c r="M36" i="174"/>
  <c r="R36" i="174" s="1"/>
  <c r="R26" i="175"/>
  <c r="M33" i="175"/>
  <c r="R33" i="175" s="1"/>
  <c r="R30" i="179"/>
  <c r="O40" i="175"/>
  <c r="S29" i="143" s="1"/>
  <c r="R31" i="176"/>
  <c r="R29" i="178"/>
  <c r="M29" i="179"/>
  <c r="R29" i="179" s="1"/>
  <c r="M36" i="170"/>
  <c r="R36" i="170" s="1"/>
  <c r="M29" i="171"/>
  <c r="R29" i="171" s="1"/>
  <c r="M34" i="172"/>
  <c r="R34" i="172" s="1"/>
  <c r="M34" i="176"/>
  <c r="R34" i="176" s="1"/>
  <c r="M28" i="178"/>
  <c r="R28" i="178" s="1"/>
  <c r="M32" i="178"/>
  <c r="R32" i="178" s="1"/>
  <c r="M33" i="179"/>
  <c r="R33" i="179" s="1"/>
  <c r="M37" i="179"/>
  <c r="R37" i="179" s="1"/>
  <c r="R33" i="182"/>
  <c r="R35" i="176"/>
  <c r="M33" i="171"/>
  <c r="R33" i="171" s="1"/>
  <c r="M29" i="175"/>
  <c r="R29" i="175" s="1"/>
  <c r="M34" i="180"/>
  <c r="R34" i="180" s="1"/>
  <c r="M32" i="182"/>
  <c r="R32" i="182" s="1"/>
  <c r="G54" i="181"/>
  <c r="H54" i="181" s="1"/>
  <c r="H70" i="182"/>
  <c r="V28" i="181"/>
  <c r="W28" i="181" s="1"/>
  <c r="V32" i="181"/>
  <c r="W32" i="181" s="1"/>
  <c r="V35" i="181"/>
  <c r="W35" i="181" s="1"/>
  <c r="V36" i="181"/>
  <c r="W36" i="181" s="1"/>
  <c r="V31" i="181"/>
  <c r="W31" i="181" s="1"/>
  <c r="V33" i="181"/>
  <c r="W33" i="181" s="1"/>
  <c r="V36" i="171"/>
  <c r="W36" i="171" s="1"/>
  <c r="V29" i="171"/>
  <c r="W29" i="171" s="1"/>
  <c r="V27" i="171"/>
  <c r="W27" i="171" s="1"/>
  <c r="V37" i="171"/>
  <c r="W37" i="171" s="1"/>
  <c r="V33" i="171"/>
  <c r="W33" i="171" s="1"/>
  <c r="V26" i="171"/>
  <c r="W26" i="171" s="1"/>
  <c r="V36" i="175"/>
  <c r="W36" i="175" s="1"/>
  <c r="V34" i="175"/>
  <c r="W34" i="175" s="1"/>
  <c r="V33" i="175"/>
  <c r="W33" i="175" s="1"/>
  <c r="V31" i="175"/>
  <c r="W31" i="175" s="1"/>
  <c r="V30" i="175"/>
  <c r="W30" i="175" s="1"/>
  <c r="V35" i="175"/>
  <c r="W35" i="175" s="1"/>
  <c r="G77" i="175" s="1"/>
  <c r="V27" i="175"/>
  <c r="W27" i="175" s="1"/>
  <c r="G69" i="175" s="1"/>
  <c r="V26" i="175"/>
  <c r="W26" i="175" s="1"/>
  <c r="G68" i="175" s="1"/>
  <c r="V35" i="171"/>
  <c r="W35" i="171" s="1"/>
  <c r="G77" i="171" s="1"/>
  <c r="V37" i="181"/>
  <c r="W37" i="181" s="1"/>
  <c r="M62" i="181" s="1"/>
  <c r="V34" i="181"/>
  <c r="W34" i="181" s="1"/>
  <c r="G76" i="181" s="1"/>
  <c r="N17" i="169"/>
  <c r="H68" i="176"/>
  <c r="H81" i="176" s="1"/>
  <c r="I81" i="176" s="1"/>
  <c r="M81" i="176" s="1"/>
  <c r="V26" i="174"/>
  <c r="W26" i="174" s="1"/>
  <c r="W41" i="174" s="1"/>
  <c r="V32" i="174"/>
  <c r="W32" i="174" s="1"/>
  <c r="G57" i="174" s="1"/>
  <c r="V31" i="188"/>
  <c r="W31" i="188" s="1"/>
  <c r="V33" i="188"/>
  <c r="W33" i="188" s="1"/>
  <c r="G71" i="175"/>
  <c r="V30" i="171"/>
  <c r="W30" i="171" s="1"/>
  <c r="G72" i="171" s="1"/>
  <c r="V26" i="181"/>
  <c r="W26" i="181" s="1"/>
  <c r="G68" i="181" s="1"/>
  <c r="I68" i="181" s="1"/>
  <c r="I55" i="173"/>
  <c r="M51" i="176"/>
  <c r="M63" i="176" s="1"/>
  <c r="W41" i="176"/>
  <c r="I26" i="177"/>
  <c r="H40" i="177"/>
  <c r="L31" i="143" s="1"/>
  <c r="V35" i="173"/>
  <c r="W35" i="173" s="1"/>
  <c r="G60" i="173" s="1"/>
  <c r="S6" i="180"/>
  <c r="V36" i="176"/>
  <c r="W36" i="176" s="1"/>
  <c r="G61" i="176" s="1"/>
  <c r="V30" i="176"/>
  <c r="W30" i="176" s="1"/>
  <c r="M55" i="176" s="1"/>
  <c r="V35" i="176"/>
  <c r="W35" i="176" s="1"/>
  <c r="V27" i="176"/>
  <c r="W27" i="176" s="1"/>
  <c r="M52" i="176" s="1"/>
  <c r="V28" i="176"/>
  <c r="W28" i="176" s="1"/>
  <c r="V31" i="176"/>
  <c r="W31" i="176" s="1"/>
  <c r="V29" i="176"/>
  <c r="W29" i="176" s="1"/>
  <c r="V28" i="177"/>
  <c r="W28" i="177" s="1"/>
  <c r="G70" i="177" s="1"/>
  <c r="I70" i="177" s="1"/>
  <c r="M70" i="177" s="1"/>
  <c r="V33" i="177"/>
  <c r="W33" i="177" s="1"/>
  <c r="G58" i="177" s="1"/>
  <c r="V31" i="177"/>
  <c r="W31" i="177" s="1"/>
  <c r="V35" i="177"/>
  <c r="W35" i="177" s="1"/>
  <c r="G77" i="177" s="1"/>
  <c r="S6" i="170"/>
  <c r="S6" i="187"/>
  <c r="S6" i="178"/>
  <c r="S6" i="1"/>
  <c r="S6" i="169"/>
  <c r="S6" i="179"/>
  <c r="V31" i="179" s="1"/>
  <c r="W31" i="179" s="1"/>
  <c r="R36" i="165"/>
  <c r="Y17" i="180" s="1"/>
  <c r="N17" i="180" s="1"/>
  <c r="M37" i="183"/>
  <c r="R37" i="183" s="1"/>
  <c r="H40" i="178"/>
  <c r="L32" i="143" s="1"/>
  <c r="H40" i="181"/>
  <c r="L35" i="143" s="1"/>
  <c r="R28" i="175"/>
  <c r="R35" i="170"/>
  <c r="R33" i="172"/>
  <c r="R32" i="179"/>
  <c r="H40" i="184"/>
  <c r="R37" i="176"/>
  <c r="M35" i="181"/>
  <c r="R35" i="181" s="1"/>
  <c r="M28" i="182"/>
  <c r="R28" i="182" s="1"/>
  <c r="M29" i="183"/>
  <c r="R29" i="183" s="1"/>
  <c r="M35" i="185"/>
  <c r="R35" i="185" s="1"/>
  <c r="G74" i="185"/>
  <c r="M54" i="182"/>
  <c r="G54" i="182"/>
  <c r="G71" i="182"/>
  <c r="I26" i="183"/>
  <c r="H40" i="183"/>
  <c r="G72" i="181"/>
  <c r="R29" i="165"/>
  <c r="Y17" i="173" s="1"/>
  <c r="H59" i="171"/>
  <c r="I59" i="171" s="1"/>
  <c r="I58" i="183"/>
  <c r="M58" i="183"/>
  <c r="M55" i="181"/>
  <c r="G76" i="171"/>
  <c r="V28" i="183"/>
  <c r="W28" i="183" s="1"/>
  <c r="V36" i="183"/>
  <c r="W36" i="183" s="1"/>
  <c r="V27" i="183"/>
  <c r="W27" i="183" s="1"/>
  <c r="V35" i="183"/>
  <c r="W35" i="183" s="1"/>
  <c r="V37" i="183"/>
  <c r="W37" i="183" s="1"/>
  <c r="V26" i="183"/>
  <c r="W26" i="183" s="1"/>
  <c r="V34" i="183"/>
  <c r="W34" i="183" s="1"/>
  <c r="V31" i="183"/>
  <c r="W31" i="183" s="1"/>
  <c r="V32" i="183"/>
  <c r="W32" i="183" s="1"/>
  <c r="V29" i="183"/>
  <c r="W29" i="183" s="1"/>
  <c r="V26" i="184"/>
  <c r="V33" i="184"/>
  <c r="W33" i="184" s="1"/>
  <c r="X33" i="184" s="1"/>
  <c r="M33" i="184" s="1"/>
  <c r="R33" i="184" s="1"/>
  <c r="V35" i="184"/>
  <c r="W35" i="184" s="1"/>
  <c r="X35" i="184" s="1"/>
  <c r="M35" i="184" s="1"/>
  <c r="R35" i="184" s="1"/>
  <c r="V31" i="184"/>
  <c r="W31" i="184" s="1"/>
  <c r="X31" i="184" s="1"/>
  <c r="M31" i="184" s="1"/>
  <c r="R31" i="184" s="1"/>
  <c r="V27" i="184"/>
  <c r="V37" i="184"/>
  <c r="W37" i="184" s="1"/>
  <c r="X37" i="184" s="1"/>
  <c r="M37" i="184" s="1"/>
  <c r="R37" i="184" s="1"/>
  <c r="V28" i="184"/>
  <c r="W28" i="184" s="1"/>
  <c r="X28" i="184" s="1"/>
  <c r="M28" i="184" s="1"/>
  <c r="R28" i="184" s="1"/>
  <c r="V34" i="184"/>
  <c r="W34" i="184" s="1"/>
  <c r="X34" i="184" s="1"/>
  <c r="M34" i="184" s="1"/>
  <c r="R34" i="184" s="1"/>
  <c r="V36" i="184"/>
  <c r="V29" i="184"/>
  <c r="W29" i="184" s="1"/>
  <c r="X29" i="184" s="1"/>
  <c r="M29" i="184" s="1"/>
  <c r="R29" i="184" s="1"/>
  <c r="V32" i="184"/>
  <c r="W32" i="184" s="1"/>
  <c r="X32" i="184" s="1"/>
  <c r="M32" i="184" s="1"/>
  <c r="R32" i="184" s="1"/>
  <c r="V33" i="172"/>
  <c r="W33" i="172" s="1"/>
  <c r="V31" i="172"/>
  <c r="W31" i="172" s="1"/>
  <c r="V32" i="172"/>
  <c r="W32" i="172" s="1"/>
  <c r="V29" i="172"/>
  <c r="W29" i="172" s="1"/>
  <c r="V27" i="172"/>
  <c r="W27" i="172" s="1"/>
  <c r="V35" i="172"/>
  <c r="W35" i="172" s="1"/>
  <c r="V30" i="172"/>
  <c r="W30" i="172" s="1"/>
  <c r="V36" i="172"/>
  <c r="W36" i="172" s="1"/>
  <c r="V37" i="172"/>
  <c r="W37" i="172" s="1"/>
  <c r="V34" i="172"/>
  <c r="W34" i="172" s="1"/>
  <c r="V30" i="186"/>
  <c r="W30" i="186" s="1"/>
  <c r="V32" i="186"/>
  <c r="W32" i="186" s="1"/>
  <c r="V29" i="186"/>
  <c r="W29" i="186" s="1"/>
  <c r="V36" i="186"/>
  <c r="W36" i="186" s="1"/>
  <c r="I8" i="186"/>
  <c r="V28" i="186"/>
  <c r="W28" i="186" s="1"/>
  <c r="V37" i="186"/>
  <c r="W37" i="186" s="1"/>
  <c r="V33" i="186"/>
  <c r="W33" i="186" s="1"/>
  <c r="G52" i="181"/>
  <c r="M52" i="181"/>
  <c r="I30" i="176"/>
  <c r="M30" i="176" s="1"/>
  <c r="R30" i="176" s="1"/>
  <c r="H40" i="176"/>
  <c r="G69" i="181"/>
  <c r="M59" i="171"/>
  <c r="G53" i="171"/>
  <c r="G53" i="172"/>
  <c r="M62" i="175"/>
  <c r="V26" i="172"/>
  <c r="W26" i="172" s="1"/>
  <c r="R39" i="143"/>
  <c r="V31" i="174"/>
  <c r="W31" i="174" s="1"/>
  <c r="V36" i="174"/>
  <c r="W36" i="174" s="1"/>
  <c r="V29" i="174"/>
  <c r="W29" i="174" s="1"/>
  <c r="V37" i="174"/>
  <c r="W37" i="174" s="1"/>
  <c r="V27" i="174"/>
  <c r="W27" i="174" s="1"/>
  <c r="V34" i="174"/>
  <c r="W34" i="174" s="1"/>
  <c r="V30" i="188"/>
  <c r="W30" i="188" s="1"/>
  <c r="V32" i="188"/>
  <c r="W32" i="188" s="1"/>
  <c r="V35" i="188"/>
  <c r="W35" i="188" s="1"/>
  <c r="V34" i="188"/>
  <c r="W34" i="188" s="1"/>
  <c r="V30" i="174"/>
  <c r="W30" i="174" s="1"/>
  <c r="V28" i="188"/>
  <c r="W28" i="188" s="1"/>
  <c r="V26" i="188"/>
  <c r="W26" i="188" s="1"/>
  <c r="V27" i="188"/>
  <c r="W27" i="188" s="1"/>
  <c r="V36" i="188"/>
  <c r="W36" i="188" s="1"/>
  <c r="I8" i="188"/>
  <c r="V35" i="174"/>
  <c r="W35" i="174" s="1"/>
  <c r="N17" i="177"/>
  <c r="I61" i="177"/>
  <c r="M61" i="177"/>
  <c r="G78" i="177"/>
  <c r="M57" i="176"/>
  <c r="V28" i="173"/>
  <c r="W28" i="173" s="1"/>
  <c r="V27" i="173"/>
  <c r="W27" i="173" s="1"/>
  <c r="V34" i="173"/>
  <c r="W34" i="173" s="1"/>
  <c r="V33" i="173"/>
  <c r="W33" i="173" s="1"/>
  <c r="V32" i="173"/>
  <c r="W32" i="173" s="1"/>
  <c r="V29" i="173"/>
  <c r="W29" i="173" s="1"/>
  <c r="V37" i="173"/>
  <c r="W37" i="173" s="1"/>
  <c r="V31" i="173"/>
  <c r="W31" i="173" s="1"/>
  <c r="V30" i="177"/>
  <c r="W30" i="177" s="1"/>
  <c r="V37" i="177"/>
  <c r="W37" i="177" s="1"/>
  <c r="V27" i="177"/>
  <c r="W27" i="177" s="1"/>
  <c r="V26" i="177"/>
  <c r="W26" i="177" s="1"/>
  <c r="Y17" i="187"/>
  <c r="I40" i="187" s="1"/>
  <c r="M40" i="187" s="1"/>
  <c r="R40" i="187" s="1"/>
  <c r="Y17" i="185"/>
  <c r="AE39" i="165"/>
  <c r="R39" i="165" s="1"/>
  <c r="Y17" i="183" s="1"/>
  <c r="N17" i="183" s="1"/>
  <c r="R37" i="165"/>
  <c r="Y17" i="181" s="1"/>
  <c r="AE31" i="165"/>
  <c r="R31" i="165" s="1"/>
  <c r="Y17" i="175" s="1"/>
  <c r="V26" i="173"/>
  <c r="W26" i="173" s="1"/>
  <c r="I31" i="170"/>
  <c r="M31" i="170" s="1"/>
  <c r="R31" i="170" s="1"/>
  <c r="H40" i="170"/>
  <c r="M30" i="182"/>
  <c r="R30" i="182" s="1"/>
  <c r="P40" i="170"/>
  <c r="T24" i="143" s="1"/>
  <c r="G78" i="173" l="1"/>
  <c r="H78" i="173" s="1"/>
  <c r="G71" i="181"/>
  <c r="BS38" i="165"/>
  <c r="G54" i="185"/>
  <c r="H54" i="185" s="1"/>
  <c r="I54" i="185" s="1"/>
  <c r="M60" i="171"/>
  <c r="BQ29" i="165"/>
  <c r="BT32" i="165"/>
  <c r="BN35" i="165"/>
  <c r="BT29" i="165"/>
  <c r="BY37" i="165"/>
  <c r="T37" i="165" s="1"/>
  <c r="G52" i="185"/>
  <c r="BW32" i="165"/>
  <c r="BO35" i="165"/>
  <c r="BR38" i="165"/>
  <c r="G70" i="171"/>
  <c r="BR29" i="165"/>
  <c r="BU35" i="165"/>
  <c r="BP38" i="165"/>
  <c r="BS26" i="165"/>
  <c r="BU36" i="165"/>
  <c r="M26" i="177"/>
  <c r="R26" i="177" s="1"/>
  <c r="BX33" i="165"/>
  <c r="BT33" i="165"/>
  <c r="BP33" i="165"/>
  <c r="BV33" i="165"/>
  <c r="BN33" i="165"/>
  <c r="BQ33" i="165"/>
  <c r="BW33" i="165"/>
  <c r="BS33" i="165"/>
  <c r="BO33" i="165"/>
  <c r="BR33" i="165"/>
  <c r="BU33" i="165"/>
  <c r="BV26" i="165"/>
  <c r="BT26" i="165"/>
  <c r="BY31" i="165"/>
  <c r="T31" i="165" s="1"/>
  <c r="BO29" i="165"/>
  <c r="BN29" i="165"/>
  <c r="BX29" i="165"/>
  <c r="BR32" i="165"/>
  <c r="BQ32" i="165"/>
  <c r="BS27" i="165"/>
  <c r="BO27" i="165"/>
  <c r="BN27" i="165"/>
  <c r="BP36" i="165"/>
  <c r="BR36" i="165"/>
  <c r="BO36" i="165"/>
  <c r="BS35" i="165"/>
  <c r="BW35" i="165"/>
  <c r="BR35" i="165"/>
  <c r="BV38" i="165"/>
  <c r="BT38" i="165"/>
  <c r="BQ38" i="165"/>
  <c r="BY30" i="165"/>
  <c r="T30" i="165" s="1"/>
  <c r="BU27" i="165"/>
  <c r="BX27" i="165"/>
  <c r="M26" i="183"/>
  <c r="R26" i="183" s="1"/>
  <c r="BV39" i="165"/>
  <c r="BR39" i="165"/>
  <c r="BN39" i="165"/>
  <c r="BX39" i="165"/>
  <c r="BP39" i="165"/>
  <c r="BW39" i="165"/>
  <c r="BO39" i="165"/>
  <c r="BU39" i="165"/>
  <c r="BQ39" i="165"/>
  <c r="BT39" i="165"/>
  <c r="BS39" i="165"/>
  <c r="G73" i="171"/>
  <c r="H73" i="171" s="1"/>
  <c r="G71" i="185"/>
  <c r="I71" i="185" s="1"/>
  <c r="M71" i="185" s="1"/>
  <c r="G58" i="185"/>
  <c r="BX26" i="165"/>
  <c r="BU26" i="165"/>
  <c r="BS29" i="165"/>
  <c r="BV29" i="165"/>
  <c r="BX32" i="165"/>
  <c r="BV32" i="165"/>
  <c r="BP27" i="165"/>
  <c r="BW27" i="165"/>
  <c r="BR27" i="165"/>
  <c r="BT36" i="165"/>
  <c r="BV36" i="165"/>
  <c r="BS36" i="165"/>
  <c r="BT35" i="165"/>
  <c r="BP35" i="165"/>
  <c r="BV35" i="165"/>
  <c r="BO38" i="165"/>
  <c r="BX38" i="165"/>
  <c r="BU38" i="165"/>
  <c r="M58" i="185"/>
  <c r="M26" i="172"/>
  <c r="R26" i="172" s="1"/>
  <c r="BW28" i="165"/>
  <c r="BS28" i="165"/>
  <c r="BO28" i="165"/>
  <c r="BU28" i="165"/>
  <c r="BT28" i="165"/>
  <c r="BV28" i="165"/>
  <c r="BR28" i="165"/>
  <c r="BN28" i="165"/>
  <c r="BQ28" i="165"/>
  <c r="BX28" i="165"/>
  <c r="BP28" i="165"/>
  <c r="BW26" i="165"/>
  <c r="BR26" i="165"/>
  <c r="BU29" i="165"/>
  <c r="BW29" i="165"/>
  <c r="BP29" i="165"/>
  <c r="BU32" i="165"/>
  <c r="BS32" i="165"/>
  <c r="BQ27" i="165"/>
  <c r="BT27" i="165"/>
  <c r="BV27" i="165"/>
  <c r="BY34" i="165"/>
  <c r="T34" i="165" s="1"/>
  <c r="BQ36" i="165"/>
  <c r="BX36" i="165"/>
  <c r="BW36" i="165"/>
  <c r="BQ35" i="165"/>
  <c r="BX35" i="165"/>
  <c r="BW38" i="165"/>
  <c r="BN38" i="165"/>
  <c r="BY25" i="165"/>
  <c r="T25" i="165" s="1"/>
  <c r="A25" i="73"/>
  <c r="J25" i="73" s="1"/>
  <c r="D38" i="143"/>
  <c r="W36" i="184"/>
  <c r="X36" i="184" s="1"/>
  <c r="M36" i="184" s="1"/>
  <c r="R36" i="184" s="1"/>
  <c r="W27" i="184"/>
  <c r="X27" i="184" s="1"/>
  <c r="M27" i="184" s="1"/>
  <c r="R27" i="184" s="1"/>
  <c r="W26" i="184"/>
  <c r="X26" i="184" s="1"/>
  <c r="M26" i="184" s="1"/>
  <c r="R26" i="184" s="1"/>
  <c r="G72" i="184"/>
  <c r="H72" i="184" s="1"/>
  <c r="X30" i="184"/>
  <c r="M30" i="184" s="1"/>
  <c r="R30" i="184" s="1"/>
  <c r="G74" i="182"/>
  <c r="H74" i="182" s="1"/>
  <c r="M52" i="185"/>
  <c r="G79" i="175"/>
  <c r="G57" i="182"/>
  <c r="H57" i="182" s="1"/>
  <c r="I57" i="182" s="1"/>
  <c r="H70" i="177"/>
  <c r="G60" i="171"/>
  <c r="H60" i="171" s="1"/>
  <c r="I60" i="171" s="1"/>
  <c r="N28" i="165"/>
  <c r="W41" i="182"/>
  <c r="V17" i="182" s="1"/>
  <c r="M62" i="176"/>
  <c r="M56" i="185"/>
  <c r="G57" i="185"/>
  <c r="H57" i="185" s="1"/>
  <c r="I57" i="185" s="1"/>
  <c r="G72" i="183"/>
  <c r="H72" i="183" s="1"/>
  <c r="V26" i="179"/>
  <c r="W26" i="179" s="1"/>
  <c r="W41" i="179" s="1"/>
  <c r="H68" i="181"/>
  <c r="H81" i="181" s="1"/>
  <c r="I81" i="181" s="1"/>
  <c r="M81" i="181" s="1"/>
  <c r="M60" i="175"/>
  <c r="N32" i="165"/>
  <c r="G55" i="182"/>
  <c r="H55" i="182" s="1"/>
  <c r="I55" i="182" s="1"/>
  <c r="G57" i="175"/>
  <c r="H57" i="175" s="1"/>
  <c r="I57" i="175" s="1"/>
  <c r="G70" i="175"/>
  <c r="I70" i="175" s="1"/>
  <c r="M70" i="175" s="1"/>
  <c r="G73" i="182"/>
  <c r="H73" i="182" s="1"/>
  <c r="M60" i="173"/>
  <c r="M57" i="175"/>
  <c r="G53" i="175"/>
  <c r="H53" i="175" s="1"/>
  <c r="I53" i="175" s="1"/>
  <c r="G58" i="182"/>
  <c r="H58" i="182" s="1"/>
  <c r="I58" i="182" s="1"/>
  <c r="M62" i="185"/>
  <c r="H72" i="185"/>
  <c r="M53" i="185"/>
  <c r="G60" i="177"/>
  <c r="H60" i="177" s="1"/>
  <c r="I60" i="177" s="1"/>
  <c r="G61" i="182"/>
  <c r="H61" i="182" s="1"/>
  <c r="I61" i="182" s="1"/>
  <c r="I74" i="175"/>
  <c r="M74" i="175" s="1"/>
  <c r="G78" i="182"/>
  <c r="H78" i="182" s="1"/>
  <c r="G70" i="185"/>
  <c r="I70" i="185" s="1"/>
  <c r="M70" i="185" s="1"/>
  <c r="G55" i="185"/>
  <c r="H55" i="185" s="1"/>
  <c r="I55" i="185" s="1"/>
  <c r="G58" i="176"/>
  <c r="H58" i="176" s="1"/>
  <c r="I58" i="176" s="1"/>
  <c r="I62" i="182"/>
  <c r="G53" i="182"/>
  <c r="H53" i="182" s="1"/>
  <c r="I53" i="182" s="1"/>
  <c r="M59" i="182"/>
  <c r="G61" i="185"/>
  <c r="H61" i="185" s="1"/>
  <c r="I61" i="185" s="1"/>
  <c r="I40" i="182"/>
  <c r="F34" i="13" s="1"/>
  <c r="M62" i="182"/>
  <c r="M53" i="182"/>
  <c r="I57" i="171"/>
  <c r="M60" i="182"/>
  <c r="G75" i="182"/>
  <c r="H75" i="182" s="1"/>
  <c r="M55" i="185"/>
  <c r="G60" i="182"/>
  <c r="H60" i="182" s="1"/>
  <c r="I60" i="182" s="1"/>
  <c r="I40" i="172"/>
  <c r="I24" i="13" s="1"/>
  <c r="G74" i="171"/>
  <c r="M61" i="173"/>
  <c r="M57" i="171"/>
  <c r="M56" i="171"/>
  <c r="G79" i="185"/>
  <c r="I79" i="185" s="1"/>
  <c r="M79" i="185" s="1"/>
  <c r="G68" i="174"/>
  <c r="H68" i="174" s="1"/>
  <c r="H81" i="174" s="1"/>
  <c r="I81" i="174" s="1"/>
  <c r="M81" i="174" s="1"/>
  <c r="G51" i="181"/>
  <c r="H51" i="181" s="1"/>
  <c r="H63" i="181" s="1"/>
  <c r="H64" i="181" s="1"/>
  <c r="G55" i="183"/>
  <c r="H55" i="183" s="1"/>
  <c r="I55" i="183" s="1"/>
  <c r="G60" i="185"/>
  <c r="H60" i="185" s="1"/>
  <c r="I60" i="185" s="1"/>
  <c r="M55" i="182"/>
  <c r="M61" i="185"/>
  <c r="G79" i="182"/>
  <c r="M53" i="177"/>
  <c r="I78" i="173"/>
  <c r="M78" i="173" s="1"/>
  <c r="G71" i="177"/>
  <c r="I71" i="177" s="1"/>
  <c r="M71" i="177" s="1"/>
  <c r="W41" i="181"/>
  <c r="V15" i="181" s="1"/>
  <c r="M60" i="185"/>
  <c r="G59" i="182"/>
  <c r="H59" i="182" s="1"/>
  <c r="I59" i="182" s="1"/>
  <c r="N30" i="165"/>
  <c r="N40" i="165"/>
  <c r="I78" i="185"/>
  <c r="M78" i="185" s="1"/>
  <c r="M51" i="181"/>
  <c r="M63" i="181" s="1"/>
  <c r="I54" i="181"/>
  <c r="M54" i="177"/>
  <c r="V27" i="179"/>
  <c r="W27" i="179" s="1"/>
  <c r="G52" i="179" s="1"/>
  <c r="N33" i="165"/>
  <c r="G75" i="177"/>
  <c r="I75" i="177" s="1"/>
  <c r="M75" i="177" s="1"/>
  <c r="I40" i="177"/>
  <c r="G29" i="13" s="1"/>
  <c r="I40" i="180"/>
  <c r="H32" i="13" s="1"/>
  <c r="G70" i="174"/>
  <c r="H70" i="174" s="1"/>
  <c r="M58" i="176"/>
  <c r="G56" i="182"/>
  <c r="H56" i="182" s="1"/>
  <c r="I56" i="182" s="1"/>
  <c r="M51" i="182"/>
  <c r="M63" i="182" s="1"/>
  <c r="M58" i="177"/>
  <c r="G51" i="175"/>
  <c r="H51" i="175" s="1"/>
  <c r="H63" i="175" s="1"/>
  <c r="H64" i="175" s="1"/>
  <c r="M53" i="174"/>
  <c r="G63" i="176"/>
  <c r="I64" i="176" s="1"/>
  <c r="M64" i="176" s="1"/>
  <c r="M65" i="176" s="1"/>
  <c r="G56" i="185"/>
  <c r="H56" i="185" s="1"/>
  <c r="I56" i="185" s="1"/>
  <c r="G68" i="182"/>
  <c r="H68" i="182" s="1"/>
  <c r="H81" i="182" s="1"/>
  <c r="I81" i="182" s="1"/>
  <c r="M81" i="182" s="1"/>
  <c r="N39" i="165"/>
  <c r="N27" i="165"/>
  <c r="U40" i="143"/>
  <c r="A9" i="73"/>
  <c r="D22" i="143"/>
  <c r="G51" i="185"/>
  <c r="M51" i="185"/>
  <c r="M63" i="185" s="1"/>
  <c r="V33" i="179"/>
  <c r="W33" i="179" s="1"/>
  <c r="M58" i="179" s="1"/>
  <c r="I40" i="184"/>
  <c r="E36" i="13" s="1"/>
  <c r="H70" i="172"/>
  <c r="G79" i="181"/>
  <c r="I79" i="181" s="1"/>
  <c r="M79" i="181" s="1"/>
  <c r="M82" i="176"/>
  <c r="C38" i="176" s="1"/>
  <c r="G68" i="185"/>
  <c r="I68" i="185" s="1"/>
  <c r="V28" i="179"/>
  <c r="W28" i="179" s="1"/>
  <c r="G53" i="179" s="1"/>
  <c r="V30" i="179"/>
  <c r="W30" i="179" s="1"/>
  <c r="M55" i="179" s="1"/>
  <c r="G69" i="176"/>
  <c r="H69" i="176" s="1"/>
  <c r="N31" i="165"/>
  <c r="N41" i="165"/>
  <c r="G62" i="181"/>
  <c r="H62" i="181" s="1"/>
  <c r="I62" i="181" s="1"/>
  <c r="G76" i="176"/>
  <c r="H76" i="176" s="1"/>
  <c r="W41" i="185"/>
  <c r="V15" i="185" s="1"/>
  <c r="I40" i="169"/>
  <c r="H21" i="13" s="1"/>
  <c r="M52" i="182"/>
  <c r="G52" i="182"/>
  <c r="H52" i="182" s="1"/>
  <c r="I52" i="182" s="1"/>
  <c r="V35" i="179"/>
  <c r="W35" i="179" s="1"/>
  <c r="G60" i="179" s="1"/>
  <c r="G53" i="177"/>
  <c r="H53" i="177" s="1"/>
  <c r="I53" i="177" s="1"/>
  <c r="G52" i="176"/>
  <c r="H52" i="176" s="1"/>
  <c r="I52" i="176" s="1"/>
  <c r="G59" i="176"/>
  <c r="H59" i="176" s="1"/>
  <c r="I59" i="176" s="1"/>
  <c r="I75" i="183"/>
  <c r="M75" i="183" s="1"/>
  <c r="H76" i="185"/>
  <c r="G57" i="176"/>
  <c r="H57" i="176" s="1"/>
  <c r="I57" i="176" s="1"/>
  <c r="N25" i="165"/>
  <c r="G76" i="177"/>
  <c r="I76" i="177" s="1"/>
  <c r="M76" i="177" s="1"/>
  <c r="G55" i="176"/>
  <c r="H55" i="176" s="1"/>
  <c r="I55" i="176" s="1"/>
  <c r="M51" i="175"/>
  <c r="M63" i="175" s="1"/>
  <c r="N36" i="165"/>
  <c r="W41" i="175"/>
  <c r="V17" i="175" s="1"/>
  <c r="G79" i="176"/>
  <c r="I79" i="176" s="1"/>
  <c r="M79" i="176" s="1"/>
  <c r="N29" i="165"/>
  <c r="G72" i="176"/>
  <c r="H72" i="176" s="1"/>
  <c r="M59" i="177"/>
  <c r="G77" i="173"/>
  <c r="H77" i="173" s="1"/>
  <c r="H69" i="182"/>
  <c r="H62" i="176"/>
  <c r="I62" i="176" s="1"/>
  <c r="H72" i="173"/>
  <c r="I72" i="173"/>
  <c r="M72" i="173" s="1"/>
  <c r="N17" i="171"/>
  <c r="I40" i="171"/>
  <c r="J23" i="13" s="1"/>
  <c r="N17" i="174"/>
  <c r="I40" i="174"/>
  <c r="G26" i="13" s="1"/>
  <c r="T40" i="143"/>
  <c r="G60" i="175"/>
  <c r="H60" i="175" s="1"/>
  <c r="I60" i="175" s="1"/>
  <c r="M58" i="174"/>
  <c r="G75" i="174"/>
  <c r="N34" i="165"/>
  <c r="R32" i="143"/>
  <c r="R22" i="143"/>
  <c r="N24" i="165"/>
  <c r="I40" i="178"/>
  <c r="J30" i="13" s="1"/>
  <c r="N35" i="165"/>
  <c r="N37" i="165"/>
  <c r="R35" i="143"/>
  <c r="G74" i="177"/>
  <c r="M57" i="177"/>
  <c r="G57" i="177"/>
  <c r="R36" i="143"/>
  <c r="N38" i="165"/>
  <c r="L33" i="143"/>
  <c r="I40" i="179"/>
  <c r="I70" i="171"/>
  <c r="M70" i="171" s="1"/>
  <c r="H70" i="171"/>
  <c r="V33" i="169"/>
  <c r="W33" i="169" s="1"/>
  <c r="V30" i="169"/>
  <c r="W30" i="169" s="1"/>
  <c r="V27" i="169"/>
  <c r="W27" i="169" s="1"/>
  <c r="V29" i="169"/>
  <c r="W29" i="169" s="1"/>
  <c r="V32" i="169"/>
  <c r="W32" i="169" s="1"/>
  <c r="V37" i="169"/>
  <c r="W37" i="169" s="1"/>
  <c r="V35" i="169"/>
  <c r="W35" i="169" s="1"/>
  <c r="V28" i="169"/>
  <c r="W28" i="169" s="1"/>
  <c r="V26" i="169"/>
  <c r="W26" i="169" s="1"/>
  <c r="V36" i="169"/>
  <c r="W36" i="169" s="1"/>
  <c r="V34" i="169"/>
  <c r="W34" i="169" s="1"/>
  <c r="V31" i="169"/>
  <c r="W31" i="169" s="1"/>
  <c r="V15" i="176"/>
  <c r="V17" i="176"/>
  <c r="M52" i="175"/>
  <c r="G52" i="175"/>
  <c r="H52" i="175" s="1"/>
  <c r="I52" i="175" s="1"/>
  <c r="G68" i="171"/>
  <c r="W41" i="171"/>
  <c r="G51" i="171"/>
  <c r="M51" i="171"/>
  <c r="M63" i="171" s="1"/>
  <c r="I71" i="181"/>
  <c r="M71" i="181" s="1"/>
  <c r="H71" i="181"/>
  <c r="M60" i="177"/>
  <c r="G55" i="171"/>
  <c r="H55" i="171" s="1"/>
  <c r="I55" i="171" s="1"/>
  <c r="I51" i="176"/>
  <c r="I63" i="176" s="1"/>
  <c r="V36" i="179"/>
  <c r="W36" i="179" s="1"/>
  <c r="V37" i="179"/>
  <c r="W37" i="179" s="1"/>
  <c r="V34" i="179"/>
  <c r="W34" i="179" s="1"/>
  <c r="V29" i="179"/>
  <c r="W29" i="179" s="1"/>
  <c r="V32" i="179"/>
  <c r="W32" i="179" s="1"/>
  <c r="V33" i="187"/>
  <c r="W33" i="187" s="1"/>
  <c r="V31" i="187"/>
  <c r="W31" i="187" s="1"/>
  <c r="V36" i="187"/>
  <c r="W36" i="187" s="1"/>
  <c r="V32" i="187"/>
  <c r="W32" i="187" s="1"/>
  <c r="V35" i="187"/>
  <c r="W35" i="187" s="1"/>
  <c r="V27" i="187"/>
  <c r="W27" i="187" s="1"/>
  <c r="V29" i="187"/>
  <c r="W29" i="187" s="1"/>
  <c r="V37" i="187"/>
  <c r="W37" i="187" s="1"/>
  <c r="I8" i="187"/>
  <c r="V30" i="187"/>
  <c r="W30" i="187" s="1"/>
  <c r="V34" i="187"/>
  <c r="W34" i="187" s="1"/>
  <c r="V28" i="187"/>
  <c r="W28" i="187" s="1"/>
  <c r="V26" i="187"/>
  <c r="W26" i="187" s="1"/>
  <c r="M51" i="174"/>
  <c r="M63" i="174" s="1"/>
  <c r="G51" i="174"/>
  <c r="M55" i="175"/>
  <c r="G55" i="175"/>
  <c r="G72" i="175"/>
  <c r="G78" i="175"/>
  <c r="M61" i="175"/>
  <c r="G61" i="175"/>
  <c r="H61" i="175" s="1"/>
  <c r="I61" i="175" s="1"/>
  <c r="G52" i="171"/>
  <c r="G69" i="171"/>
  <c r="M52" i="171"/>
  <c r="G73" i="181"/>
  <c r="M56" i="181"/>
  <c r="G56" i="181"/>
  <c r="G70" i="181"/>
  <c r="M53" i="181"/>
  <c r="G53" i="181"/>
  <c r="G54" i="176"/>
  <c r="G71" i="176"/>
  <c r="M54" i="176"/>
  <c r="V35" i="180"/>
  <c r="W35" i="180" s="1"/>
  <c r="V27" i="180"/>
  <c r="W27" i="180" s="1"/>
  <c r="V32" i="180"/>
  <c r="W32" i="180" s="1"/>
  <c r="V31" i="180"/>
  <c r="W31" i="180" s="1"/>
  <c r="V30" i="180"/>
  <c r="W30" i="180" s="1"/>
  <c r="V33" i="180"/>
  <c r="W33" i="180" s="1"/>
  <c r="V29" i="180"/>
  <c r="W29" i="180" s="1"/>
  <c r="V34" i="180"/>
  <c r="W34" i="180" s="1"/>
  <c r="V26" i="180"/>
  <c r="W26" i="180" s="1"/>
  <c r="V36" i="180"/>
  <c r="W36" i="180" s="1"/>
  <c r="V28" i="180"/>
  <c r="W28" i="180" s="1"/>
  <c r="V37" i="180"/>
  <c r="W37" i="180" s="1"/>
  <c r="I72" i="171"/>
  <c r="M72" i="171" s="1"/>
  <c r="H72" i="171"/>
  <c r="G73" i="175"/>
  <c r="M56" i="175"/>
  <c r="G56" i="175"/>
  <c r="H56" i="175" s="1"/>
  <c r="I56" i="175" s="1"/>
  <c r="G54" i="171"/>
  <c r="M54" i="171"/>
  <c r="G71" i="171"/>
  <c r="G78" i="181"/>
  <c r="G61" i="181"/>
  <c r="M61" i="181"/>
  <c r="M59" i="181"/>
  <c r="V28" i="1"/>
  <c r="W28" i="1" s="1"/>
  <c r="V34" i="1"/>
  <c r="W34" i="1" s="1"/>
  <c r="X34" i="1" s="1"/>
  <c r="M34" i="1" s="1"/>
  <c r="R34" i="1" s="1"/>
  <c r="V36" i="1"/>
  <c r="W36" i="1" s="1"/>
  <c r="X36" i="1" s="1"/>
  <c r="M36" i="1" s="1"/>
  <c r="R36" i="1" s="1"/>
  <c r="V31" i="1"/>
  <c r="W31" i="1" s="1"/>
  <c r="X31" i="1" s="1"/>
  <c r="M31" i="1" s="1"/>
  <c r="R31" i="1" s="1"/>
  <c r="V35" i="1"/>
  <c r="W35" i="1" s="1"/>
  <c r="X35" i="1" s="1"/>
  <c r="M35" i="1" s="1"/>
  <c r="R35" i="1" s="1"/>
  <c r="V32" i="1"/>
  <c r="W32" i="1" s="1"/>
  <c r="X32" i="1" s="1"/>
  <c r="M32" i="1" s="1"/>
  <c r="R32" i="1" s="1"/>
  <c r="V33" i="1"/>
  <c r="W33" i="1" s="1"/>
  <c r="X33" i="1" s="1"/>
  <c r="M33" i="1" s="1"/>
  <c r="R33" i="1" s="1"/>
  <c r="V26" i="1"/>
  <c r="W26" i="1" s="1"/>
  <c r="V37" i="1"/>
  <c r="W37" i="1" s="1"/>
  <c r="X37" i="1" s="1"/>
  <c r="M37" i="1" s="1"/>
  <c r="R37" i="1" s="1"/>
  <c r="V27" i="1"/>
  <c r="W27" i="1" s="1"/>
  <c r="V30" i="1"/>
  <c r="W30" i="1" s="1"/>
  <c r="V29" i="1"/>
  <c r="W29" i="1" s="1"/>
  <c r="V37" i="170"/>
  <c r="W37" i="170" s="1"/>
  <c r="V36" i="170"/>
  <c r="W36" i="170" s="1"/>
  <c r="V26" i="170"/>
  <c r="W26" i="170" s="1"/>
  <c r="V33" i="170"/>
  <c r="W33" i="170" s="1"/>
  <c r="V32" i="170"/>
  <c r="W32" i="170" s="1"/>
  <c r="V35" i="170"/>
  <c r="W35" i="170" s="1"/>
  <c r="V27" i="170"/>
  <c r="W27" i="170" s="1"/>
  <c r="V29" i="170"/>
  <c r="W29" i="170" s="1"/>
  <c r="V34" i="170"/>
  <c r="W34" i="170" s="1"/>
  <c r="V31" i="170"/>
  <c r="W31" i="170" s="1"/>
  <c r="V28" i="170"/>
  <c r="W28" i="170" s="1"/>
  <c r="V30" i="170"/>
  <c r="W30" i="170" s="1"/>
  <c r="G56" i="177"/>
  <c r="H56" i="177" s="1"/>
  <c r="I56" i="177" s="1"/>
  <c r="M56" i="177"/>
  <c r="G73" i="177"/>
  <c r="G56" i="176"/>
  <c r="M56" i="176"/>
  <c r="G73" i="176"/>
  <c r="I71" i="175"/>
  <c r="M71" i="175" s="1"/>
  <c r="H71" i="175"/>
  <c r="I77" i="175"/>
  <c r="M77" i="175" s="1"/>
  <c r="H77" i="175"/>
  <c r="G75" i="175"/>
  <c r="M58" i="175"/>
  <c r="G58" i="175"/>
  <c r="G58" i="171"/>
  <c r="H58" i="171" s="1"/>
  <c r="I58" i="171" s="1"/>
  <c r="G75" i="171"/>
  <c r="M58" i="171"/>
  <c r="G61" i="171"/>
  <c r="M61" i="171"/>
  <c r="G78" i="171"/>
  <c r="M60" i="181"/>
  <c r="G60" i="181"/>
  <c r="H60" i="181" s="1"/>
  <c r="I60" i="181" s="1"/>
  <c r="G77" i="181"/>
  <c r="G60" i="176"/>
  <c r="H60" i="176" s="1"/>
  <c r="I60" i="176" s="1"/>
  <c r="M60" i="176"/>
  <c r="G77" i="176"/>
  <c r="AG43" i="165"/>
  <c r="W41" i="188"/>
  <c r="V17" i="188" s="1"/>
  <c r="N26" i="165"/>
  <c r="G59" i="181"/>
  <c r="H59" i="181" s="1"/>
  <c r="I59" i="181" s="1"/>
  <c r="M55" i="171"/>
  <c r="W41" i="186"/>
  <c r="V15" i="186" s="1"/>
  <c r="V28" i="178"/>
  <c r="W28" i="178" s="1"/>
  <c r="V31" i="178"/>
  <c r="W31" i="178" s="1"/>
  <c r="V37" i="178"/>
  <c r="W37" i="178" s="1"/>
  <c r="V33" i="178"/>
  <c r="W33" i="178" s="1"/>
  <c r="V34" i="178"/>
  <c r="W34" i="178" s="1"/>
  <c r="V32" i="178"/>
  <c r="W32" i="178" s="1"/>
  <c r="V29" i="178"/>
  <c r="W29" i="178" s="1"/>
  <c r="V30" i="178"/>
  <c r="W30" i="178" s="1"/>
  <c r="V26" i="178"/>
  <c r="W26" i="178" s="1"/>
  <c r="V36" i="178"/>
  <c r="W36" i="178" s="1"/>
  <c r="V27" i="178"/>
  <c r="W27" i="178" s="1"/>
  <c r="V35" i="178"/>
  <c r="W35" i="178" s="1"/>
  <c r="M53" i="176"/>
  <c r="G70" i="176"/>
  <c r="G53" i="176"/>
  <c r="G78" i="176"/>
  <c r="M61" i="176"/>
  <c r="G74" i="174"/>
  <c r="M57" i="174"/>
  <c r="H77" i="171"/>
  <c r="I77" i="171"/>
  <c r="M77" i="171" s="1"/>
  <c r="G76" i="175"/>
  <c r="G59" i="175"/>
  <c r="H59" i="175" s="1"/>
  <c r="I59" i="175" s="1"/>
  <c r="M59" i="175"/>
  <c r="G79" i="171"/>
  <c r="G62" i="171"/>
  <c r="M62" i="171"/>
  <c r="G75" i="181"/>
  <c r="M58" i="181"/>
  <c r="G58" i="181"/>
  <c r="G57" i="181"/>
  <c r="H57" i="181" s="1"/>
  <c r="I57" i="181" s="1"/>
  <c r="M57" i="181"/>
  <c r="G74" i="181"/>
  <c r="M53" i="173"/>
  <c r="G70" i="173"/>
  <c r="G53" i="173"/>
  <c r="H57" i="174"/>
  <c r="I57" i="174" s="1"/>
  <c r="I69" i="175"/>
  <c r="M69" i="175" s="1"/>
  <c r="H69" i="175"/>
  <c r="G74" i="184"/>
  <c r="M57" i="184"/>
  <c r="G57" i="184"/>
  <c r="M57" i="183"/>
  <c r="G57" i="183"/>
  <c r="G74" i="183"/>
  <c r="I79" i="175"/>
  <c r="M79" i="175" s="1"/>
  <c r="H79" i="175"/>
  <c r="I75" i="185"/>
  <c r="M75" i="185" s="1"/>
  <c r="H75" i="185"/>
  <c r="H71" i="182"/>
  <c r="I71" i="182"/>
  <c r="M71" i="182" s="1"/>
  <c r="H52" i="185"/>
  <c r="I52" i="185" s="1"/>
  <c r="G73" i="173"/>
  <c r="M56" i="173"/>
  <c r="G56" i="173"/>
  <c r="G54" i="174"/>
  <c r="G71" i="174"/>
  <c r="M54" i="174"/>
  <c r="H53" i="171"/>
  <c r="I53" i="171" s="1"/>
  <c r="I69" i="181"/>
  <c r="M69" i="181" s="1"/>
  <c r="H69" i="181"/>
  <c r="I80" i="181"/>
  <c r="M68" i="181"/>
  <c r="M80" i="181" s="1"/>
  <c r="H52" i="181"/>
  <c r="I52" i="181" s="1"/>
  <c r="H68" i="175"/>
  <c r="H81" i="175" s="1"/>
  <c r="I81" i="175" s="1"/>
  <c r="M81" i="175" s="1"/>
  <c r="I68" i="175"/>
  <c r="M55" i="172"/>
  <c r="G55" i="172"/>
  <c r="G72" i="172"/>
  <c r="G74" i="172"/>
  <c r="M57" i="172"/>
  <c r="G57" i="172"/>
  <c r="G54" i="184"/>
  <c r="M54" i="184"/>
  <c r="G71" i="184"/>
  <c r="M62" i="184"/>
  <c r="G62" i="184"/>
  <c r="G79" i="184"/>
  <c r="G75" i="184"/>
  <c r="M58" i="184"/>
  <c r="G58" i="184"/>
  <c r="M56" i="183"/>
  <c r="G73" i="183"/>
  <c r="G56" i="183"/>
  <c r="G77" i="183"/>
  <c r="G60" i="183"/>
  <c r="M60" i="183"/>
  <c r="H76" i="171"/>
  <c r="I76" i="171"/>
  <c r="M76" i="171" s="1"/>
  <c r="I72" i="183"/>
  <c r="M72" i="183" s="1"/>
  <c r="H54" i="182"/>
  <c r="I54" i="182" s="1"/>
  <c r="H72" i="182"/>
  <c r="I72" i="182"/>
  <c r="M72" i="182" s="1"/>
  <c r="N17" i="175"/>
  <c r="I40" i="175"/>
  <c r="M56" i="179"/>
  <c r="G73" i="179"/>
  <c r="G56" i="179"/>
  <c r="G57" i="173"/>
  <c r="G74" i="173"/>
  <c r="M57" i="173"/>
  <c r="H58" i="177"/>
  <c r="I58" i="177" s="1"/>
  <c r="M54" i="172"/>
  <c r="G71" i="172"/>
  <c r="G54" i="172"/>
  <c r="G60" i="184"/>
  <c r="G77" i="184"/>
  <c r="M60" i="184"/>
  <c r="G53" i="183"/>
  <c r="G70" i="183"/>
  <c r="M53" i="183"/>
  <c r="H75" i="176"/>
  <c r="I75" i="176"/>
  <c r="M75" i="176" s="1"/>
  <c r="G75" i="173"/>
  <c r="M58" i="173"/>
  <c r="G58" i="173"/>
  <c r="N17" i="181"/>
  <c r="I40" i="181"/>
  <c r="G52" i="177"/>
  <c r="M52" i="177"/>
  <c r="G69" i="177"/>
  <c r="G79" i="173"/>
  <c r="M62" i="173"/>
  <c r="G62" i="173"/>
  <c r="G59" i="173"/>
  <c r="G76" i="173"/>
  <c r="M59" i="173"/>
  <c r="S40" i="143"/>
  <c r="H77" i="177"/>
  <c r="I77" i="177"/>
  <c r="M77" i="177" s="1"/>
  <c r="I74" i="176"/>
  <c r="M74" i="176" s="1"/>
  <c r="H74" i="176"/>
  <c r="G77" i="174"/>
  <c r="G60" i="174"/>
  <c r="M60" i="174"/>
  <c r="H60" i="173"/>
  <c r="I60" i="173" s="1"/>
  <c r="G55" i="174"/>
  <c r="G72" i="174"/>
  <c r="M55" i="174"/>
  <c r="M59" i="174"/>
  <c r="G76" i="174"/>
  <c r="G59" i="174"/>
  <c r="G78" i="174"/>
  <c r="M61" i="174"/>
  <c r="G61" i="174"/>
  <c r="G51" i="172"/>
  <c r="W41" i="172"/>
  <c r="G68" i="172"/>
  <c r="M51" i="172"/>
  <c r="M63" i="172" s="1"/>
  <c r="H58" i="174"/>
  <c r="I58" i="174" s="1"/>
  <c r="L30" i="143"/>
  <c r="I40" i="176"/>
  <c r="G59" i="172"/>
  <c r="G76" i="172"/>
  <c r="M59" i="172"/>
  <c r="M60" i="172"/>
  <c r="G77" i="172"/>
  <c r="G60" i="172"/>
  <c r="G56" i="172"/>
  <c r="M56" i="172"/>
  <c r="G73" i="172"/>
  <c r="M61" i="184"/>
  <c r="G78" i="184"/>
  <c r="G61" i="184"/>
  <c r="G59" i="183"/>
  <c r="M59" i="183"/>
  <c r="G76" i="183"/>
  <c r="G69" i="183"/>
  <c r="G52" i="183"/>
  <c r="M52" i="183"/>
  <c r="H53" i="174"/>
  <c r="I53" i="174" s="1"/>
  <c r="I40" i="173"/>
  <c r="N17" i="173"/>
  <c r="H72" i="181"/>
  <c r="I72" i="181"/>
  <c r="M72" i="181" s="1"/>
  <c r="I40" i="183"/>
  <c r="L37" i="143"/>
  <c r="I77" i="182"/>
  <c r="M77" i="182" s="1"/>
  <c r="H77" i="182"/>
  <c r="H73" i="185"/>
  <c r="I73" i="185"/>
  <c r="M73" i="185" s="1"/>
  <c r="I77" i="185"/>
  <c r="M77" i="185" s="1"/>
  <c r="H77" i="185"/>
  <c r="I76" i="182"/>
  <c r="M76" i="182" s="1"/>
  <c r="H76" i="182"/>
  <c r="G63" i="182"/>
  <c r="H51" i="182"/>
  <c r="H63" i="182" s="1"/>
  <c r="H64" i="182" s="1"/>
  <c r="I69" i="185"/>
  <c r="M69" i="185" s="1"/>
  <c r="H69" i="185"/>
  <c r="G72" i="177"/>
  <c r="M55" i="177"/>
  <c r="G55" i="177"/>
  <c r="M62" i="174"/>
  <c r="G79" i="174"/>
  <c r="G62" i="174"/>
  <c r="G61" i="172"/>
  <c r="M61" i="172"/>
  <c r="G78" i="172"/>
  <c r="G53" i="184"/>
  <c r="M53" i="184"/>
  <c r="G70" i="184"/>
  <c r="G79" i="183"/>
  <c r="M62" i="183"/>
  <c r="G62" i="183"/>
  <c r="H55" i="184"/>
  <c r="I55" i="184" s="1"/>
  <c r="H56" i="171"/>
  <c r="I56" i="171" s="1"/>
  <c r="V17" i="174"/>
  <c r="V15" i="174"/>
  <c r="I74" i="185"/>
  <c r="M74" i="185" s="1"/>
  <c r="H74" i="185"/>
  <c r="G68" i="177"/>
  <c r="M51" i="177"/>
  <c r="M63" i="177" s="1"/>
  <c r="G51" i="177"/>
  <c r="W41" i="177"/>
  <c r="I78" i="177"/>
  <c r="M78" i="177" s="1"/>
  <c r="H78" i="177"/>
  <c r="I40" i="170"/>
  <c r="L24" i="143"/>
  <c r="G51" i="173"/>
  <c r="W41" i="173"/>
  <c r="G68" i="173"/>
  <c r="M51" i="173"/>
  <c r="M63" i="173" s="1"/>
  <c r="H61" i="176"/>
  <c r="I61" i="176" s="1"/>
  <c r="I40" i="185"/>
  <c r="N17" i="185"/>
  <c r="M62" i="177"/>
  <c r="G62" i="177"/>
  <c r="G79" i="177"/>
  <c r="G71" i="173"/>
  <c r="G54" i="173"/>
  <c r="M54" i="173"/>
  <c r="M52" i="173"/>
  <c r="G52" i="173"/>
  <c r="G69" i="173"/>
  <c r="I77" i="173"/>
  <c r="M77" i="173" s="1"/>
  <c r="G69" i="174"/>
  <c r="M52" i="174"/>
  <c r="G52" i="174"/>
  <c r="M56" i="174"/>
  <c r="G73" i="174"/>
  <c r="G56" i="174"/>
  <c r="H53" i="172"/>
  <c r="I53" i="172" s="1"/>
  <c r="H76" i="181"/>
  <c r="I76" i="181"/>
  <c r="M76" i="181" s="1"/>
  <c r="M62" i="172"/>
  <c r="G62" i="172"/>
  <c r="G79" i="172"/>
  <c r="G69" i="172"/>
  <c r="G52" i="172"/>
  <c r="M52" i="172"/>
  <c r="M58" i="172"/>
  <c r="G75" i="172"/>
  <c r="G58" i="172"/>
  <c r="M59" i="184"/>
  <c r="G76" i="184"/>
  <c r="G59" i="184"/>
  <c r="G73" i="184"/>
  <c r="G56" i="184"/>
  <c r="M56" i="184"/>
  <c r="G71" i="183"/>
  <c r="M54" i="183"/>
  <c r="G54" i="183"/>
  <c r="G68" i="183"/>
  <c r="M51" i="183"/>
  <c r="M63" i="183" s="1"/>
  <c r="G51" i="183"/>
  <c r="W41" i="183"/>
  <c r="G61" i="183"/>
  <c r="M61" i="183"/>
  <c r="G78" i="183"/>
  <c r="H62" i="175"/>
  <c r="I62" i="175" s="1"/>
  <c r="H58" i="185"/>
  <c r="I58" i="185" s="1"/>
  <c r="V15" i="182"/>
  <c r="H79" i="181" l="1"/>
  <c r="G72" i="179"/>
  <c r="I73" i="171"/>
  <c r="M73" i="171" s="1"/>
  <c r="H71" i="185"/>
  <c r="I70" i="174"/>
  <c r="M70" i="174" s="1"/>
  <c r="G55" i="179"/>
  <c r="I68" i="174"/>
  <c r="I80" i="174" s="1"/>
  <c r="G52" i="184"/>
  <c r="H52" i="184" s="1"/>
  <c r="I52" i="184" s="1"/>
  <c r="G68" i="179"/>
  <c r="BY36" i="165"/>
  <c r="T36" i="165" s="1"/>
  <c r="I68" i="182"/>
  <c r="I80" i="182" s="1"/>
  <c r="BY26" i="165"/>
  <c r="T26" i="165" s="1"/>
  <c r="BY35" i="165"/>
  <c r="T35" i="165" s="1"/>
  <c r="BY39" i="165"/>
  <c r="T39" i="165" s="1"/>
  <c r="BY32" i="165"/>
  <c r="T32" i="165" s="1"/>
  <c r="I74" i="182"/>
  <c r="M74" i="182" s="1"/>
  <c r="BY38" i="165"/>
  <c r="T38" i="165" s="1"/>
  <c r="BY27" i="165"/>
  <c r="T27" i="165" s="1"/>
  <c r="G51" i="179"/>
  <c r="H51" i="179" s="1"/>
  <c r="H63" i="179" s="1"/>
  <c r="H64" i="179" s="1"/>
  <c r="G69" i="184"/>
  <c r="I69" i="184" s="1"/>
  <c r="M69" i="184" s="1"/>
  <c r="V15" i="188"/>
  <c r="I26" i="13"/>
  <c r="Y28" i="143" s="1"/>
  <c r="BY28" i="165"/>
  <c r="T28" i="165" s="1"/>
  <c r="BY29" i="165"/>
  <c r="T29" i="165" s="1"/>
  <c r="BY33" i="165"/>
  <c r="T33" i="165" s="1"/>
  <c r="M51" i="179"/>
  <c r="M63" i="179" s="1"/>
  <c r="M52" i="184"/>
  <c r="J26" i="13"/>
  <c r="O15" i="73" s="1"/>
  <c r="J21" i="13"/>
  <c r="M40" i="169"/>
  <c r="Q23" i="143" s="1"/>
  <c r="M51" i="184"/>
  <c r="W41" i="184"/>
  <c r="X41" i="184" s="1"/>
  <c r="G68" i="184"/>
  <c r="I68" i="184" s="1"/>
  <c r="I72" i="184"/>
  <c r="M72" i="184" s="1"/>
  <c r="G51" i="184"/>
  <c r="G63" i="184" s="1"/>
  <c r="M55" i="184"/>
  <c r="E34" i="13"/>
  <c r="I73" i="182"/>
  <c r="M73" i="182" s="1"/>
  <c r="M40" i="182"/>
  <c r="Q36" i="143" s="1"/>
  <c r="H75" i="177"/>
  <c r="G63" i="175"/>
  <c r="H70" i="175"/>
  <c r="I76" i="176"/>
  <c r="M76" i="176" s="1"/>
  <c r="G63" i="181"/>
  <c r="I64" i="181" s="1"/>
  <c r="M64" i="181" s="1"/>
  <c r="M65" i="181" s="1"/>
  <c r="I69" i="176"/>
  <c r="M69" i="176" s="1"/>
  <c r="G58" i="179"/>
  <c r="H58" i="179" s="1"/>
  <c r="I58" i="179" s="1"/>
  <c r="H71" i="177"/>
  <c r="J38" i="176"/>
  <c r="G75" i="179"/>
  <c r="I78" i="182"/>
  <c r="M78" i="182" s="1"/>
  <c r="J34" i="13"/>
  <c r="O23" i="73" s="1"/>
  <c r="H34" i="13"/>
  <c r="X36" i="143" s="1"/>
  <c r="G34" i="13"/>
  <c r="M36" i="143"/>
  <c r="I34" i="13"/>
  <c r="Y36" i="143" s="1"/>
  <c r="H70" i="185"/>
  <c r="M26" i="143"/>
  <c r="I75" i="182"/>
  <c r="M75" i="182" s="1"/>
  <c r="H29" i="13"/>
  <c r="F18" i="73" s="1"/>
  <c r="H76" i="177"/>
  <c r="V17" i="181"/>
  <c r="G24" i="13"/>
  <c r="G26" i="143" s="1"/>
  <c r="H24" i="13"/>
  <c r="X26" i="143" s="1"/>
  <c r="M40" i="172"/>
  <c r="Q26" i="143" s="1"/>
  <c r="F21" i="13"/>
  <c r="F23" i="143" s="1"/>
  <c r="G30" i="13"/>
  <c r="D19" i="73" s="1"/>
  <c r="I72" i="176"/>
  <c r="M72" i="176" s="1"/>
  <c r="F24" i="13"/>
  <c r="F26" i="143" s="1"/>
  <c r="E24" i="13"/>
  <c r="E26" i="143" s="1"/>
  <c r="E29" i="13"/>
  <c r="B18" i="73" s="1"/>
  <c r="J24" i="13"/>
  <c r="O13" i="73" s="1"/>
  <c r="H79" i="176"/>
  <c r="G70" i="179"/>
  <c r="I70" i="179" s="1"/>
  <c r="M70" i="179" s="1"/>
  <c r="G32" i="13"/>
  <c r="G34" i="143" s="1"/>
  <c r="M52" i="179"/>
  <c r="H79" i="185"/>
  <c r="J32" i="13"/>
  <c r="O21" i="73" s="1"/>
  <c r="M60" i="179"/>
  <c r="H74" i="171"/>
  <c r="I74" i="171"/>
  <c r="M74" i="171" s="1"/>
  <c r="V15" i="175"/>
  <c r="M40" i="180"/>
  <c r="R40" i="180" s="1"/>
  <c r="V34" i="143" s="1"/>
  <c r="I32" i="13"/>
  <c r="G21" i="73" s="1"/>
  <c r="I15" i="73"/>
  <c r="G77" i="179"/>
  <c r="I77" i="179" s="1"/>
  <c r="M77" i="179" s="1"/>
  <c r="I19" i="73"/>
  <c r="P19" i="73"/>
  <c r="O19" i="73"/>
  <c r="H79" i="182"/>
  <c r="I79" i="182"/>
  <c r="M79" i="182" s="1"/>
  <c r="I21" i="73"/>
  <c r="I12" i="73"/>
  <c r="O12" i="73"/>
  <c r="P12" i="73"/>
  <c r="M53" i="179"/>
  <c r="F32" i="13"/>
  <c r="F34" i="143" s="1"/>
  <c r="E32" i="13"/>
  <c r="Z34" i="143" s="1"/>
  <c r="G69" i="179"/>
  <c r="H69" i="179" s="1"/>
  <c r="M34" i="143"/>
  <c r="I10" i="73"/>
  <c r="O10" i="73"/>
  <c r="P10" i="73"/>
  <c r="F29" i="13"/>
  <c r="F31" i="143" s="1"/>
  <c r="I29" i="13"/>
  <c r="G18" i="73" s="1"/>
  <c r="H26" i="13"/>
  <c r="X28" i="143" s="1"/>
  <c r="F26" i="13"/>
  <c r="F28" i="143" s="1"/>
  <c r="M23" i="143"/>
  <c r="M31" i="143"/>
  <c r="J29" i="13"/>
  <c r="E26" i="13"/>
  <c r="B15" i="73" s="1"/>
  <c r="M40" i="174"/>
  <c r="R40" i="174" s="1"/>
  <c r="V28" i="143" s="1"/>
  <c r="I36" i="13"/>
  <c r="Y38" i="143" s="1"/>
  <c r="M40" i="177"/>
  <c r="R40" i="177" s="1"/>
  <c r="V31" i="143" s="1"/>
  <c r="M28" i="143"/>
  <c r="H29" i="1"/>
  <c r="I29" i="1" s="1"/>
  <c r="X29" i="1"/>
  <c r="H30" i="1"/>
  <c r="I30" i="1" s="1"/>
  <c r="X30" i="1"/>
  <c r="H26" i="1"/>
  <c r="X26" i="1"/>
  <c r="H27" i="1"/>
  <c r="I27" i="1" s="1"/>
  <c r="X27" i="1"/>
  <c r="X28" i="1"/>
  <c r="H28" i="1"/>
  <c r="I28" i="1" s="1"/>
  <c r="J36" i="13"/>
  <c r="G36" i="13"/>
  <c r="D25" i="73" s="1"/>
  <c r="V17" i="185"/>
  <c r="H36" i="13"/>
  <c r="F25" i="73" s="1"/>
  <c r="F36" i="13"/>
  <c r="C25" i="73" s="1"/>
  <c r="H68" i="185"/>
  <c r="H81" i="185" s="1"/>
  <c r="I81" i="185" s="1"/>
  <c r="M81" i="185" s="1"/>
  <c r="M40" i="171"/>
  <c r="Q25" i="143" s="1"/>
  <c r="G21" i="13"/>
  <c r="E21" i="13"/>
  <c r="I21" i="13"/>
  <c r="F30" i="13"/>
  <c r="C19" i="73" s="1"/>
  <c r="M38" i="143"/>
  <c r="I23" i="13"/>
  <c r="Y25" i="143" s="1"/>
  <c r="G63" i="185"/>
  <c r="H51" i="185"/>
  <c r="I30" i="13"/>
  <c r="G19" i="73" s="1"/>
  <c r="H23" i="13"/>
  <c r="F12" i="73" s="1"/>
  <c r="G23" i="13"/>
  <c r="D12" i="73" s="1"/>
  <c r="H30" i="13"/>
  <c r="F19" i="73" s="1"/>
  <c r="E30" i="13"/>
  <c r="B19" i="73" s="1"/>
  <c r="E23" i="13"/>
  <c r="Z25" i="143" s="1"/>
  <c r="M25" i="143"/>
  <c r="M40" i="178"/>
  <c r="Q32" i="143" s="1"/>
  <c r="M32" i="143"/>
  <c r="F23" i="13"/>
  <c r="C12" i="73" s="1"/>
  <c r="R40" i="143"/>
  <c r="W41" i="187"/>
  <c r="V15" i="187" s="1"/>
  <c r="M40" i="179"/>
  <c r="J31" i="13"/>
  <c r="M33" i="143"/>
  <c r="E31" i="13"/>
  <c r="H31" i="13"/>
  <c r="G31" i="13"/>
  <c r="I31" i="13"/>
  <c r="F31" i="13"/>
  <c r="H57" i="177"/>
  <c r="I57" i="177" s="1"/>
  <c r="I51" i="181"/>
  <c r="I63" i="181" s="1"/>
  <c r="X23" i="143"/>
  <c r="F10" i="73"/>
  <c r="H74" i="177"/>
  <c r="I74" i="177"/>
  <c r="M74" i="177" s="1"/>
  <c r="I75" i="174"/>
  <c r="M75" i="174" s="1"/>
  <c r="H75" i="174"/>
  <c r="I64" i="175"/>
  <c r="M64" i="175" s="1"/>
  <c r="M65" i="175" s="1"/>
  <c r="M82" i="181"/>
  <c r="J38" i="181" s="1"/>
  <c r="V17" i="186"/>
  <c r="H74" i="181"/>
  <c r="I74" i="181"/>
  <c r="M74" i="181" s="1"/>
  <c r="H79" i="171"/>
  <c r="I79" i="171"/>
  <c r="M79" i="171" s="1"/>
  <c r="G51" i="178"/>
  <c r="M51" i="178"/>
  <c r="M63" i="178" s="1"/>
  <c r="W41" i="178"/>
  <c r="G68" i="178"/>
  <c r="M59" i="178"/>
  <c r="G59" i="178"/>
  <c r="H59" i="178" s="1"/>
  <c r="I59" i="178" s="1"/>
  <c r="G76" i="178"/>
  <c r="G70" i="178"/>
  <c r="M53" i="178"/>
  <c r="G53" i="178"/>
  <c r="H77" i="181"/>
  <c r="I77" i="181"/>
  <c r="M77" i="181" s="1"/>
  <c r="H73" i="176"/>
  <c r="I73" i="176"/>
  <c r="M73" i="176" s="1"/>
  <c r="G73" i="170"/>
  <c r="M56" i="170"/>
  <c r="G56" i="170"/>
  <c r="G60" i="170"/>
  <c r="M60" i="170"/>
  <c r="G77" i="170"/>
  <c r="G78" i="170"/>
  <c r="G61" i="170"/>
  <c r="M61" i="170"/>
  <c r="G69" i="1"/>
  <c r="M52" i="1"/>
  <c r="G52" i="1"/>
  <c r="G57" i="1"/>
  <c r="M57" i="1"/>
  <c r="G74" i="1"/>
  <c r="M59" i="1"/>
  <c r="G59" i="1"/>
  <c r="G76" i="1"/>
  <c r="H61" i="181"/>
  <c r="I61" i="181" s="1"/>
  <c r="H54" i="171"/>
  <c r="I54" i="171" s="1"/>
  <c r="G78" i="180"/>
  <c r="M61" i="180"/>
  <c r="G61" i="180"/>
  <c r="G58" i="180"/>
  <c r="G75" i="180"/>
  <c r="M58" i="180"/>
  <c r="G52" i="180"/>
  <c r="G69" i="180"/>
  <c r="M52" i="180"/>
  <c r="H54" i="176"/>
  <c r="I54" i="176" s="1"/>
  <c r="H73" i="181"/>
  <c r="I73" i="181"/>
  <c r="M73" i="181" s="1"/>
  <c r="H55" i="175"/>
  <c r="I55" i="175" s="1"/>
  <c r="G63" i="174"/>
  <c r="H51" i="174"/>
  <c r="H63" i="174" s="1"/>
  <c r="H64" i="174" s="1"/>
  <c r="G71" i="179"/>
  <c r="M54" i="179"/>
  <c r="G54" i="179"/>
  <c r="H54" i="179" s="1"/>
  <c r="I54" i="179" s="1"/>
  <c r="V17" i="171"/>
  <c r="V15" i="171"/>
  <c r="G78" i="169"/>
  <c r="M61" i="169"/>
  <c r="G61" i="169"/>
  <c r="G62" i="169"/>
  <c r="H62" i="169" s="1"/>
  <c r="I62" i="169" s="1"/>
  <c r="G79" i="169"/>
  <c r="M62" i="169"/>
  <c r="M55" i="169"/>
  <c r="G72" i="169"/>
  <c r="G55" i="169"/>
  <c r="H75" i="181"/>
  <c r="I75" i="181"/>
  <c r="M75" i="181" s="1"/>
  <c r="H74" i="174"/>
  <c r="I74" i="174"/>
  <c r="M74" i="174" s="1"/>
  <c r="I78" i="176"/>
  <c r="M78" i="176" s="1"/>
  <c r="H78" i="176"/>
  <c r="G77" i="178"/>
  <c r="G60" i="178"/>
  <c r="M60" i="178"/>
  <c r="G55" i="178"/>
  <c r="M55" i="178"/>
  <c r="G72" i="178"/>
  <c r="G58" i="178"/>
  <c r="H58" i="178" s="1"/>
  <c r="I58" i="178" s="1"/>
  <c r="M58" i="178"/>
  <c r="G75" i="178"/>
  <c r="H61" i="171"/>
  <c r="I61" i="171" s="1"/>
  <c r="H58" i="175"/>
  <c r="I58" i="175" s="1"/>
  <c r="G76" i="170"/>
  <c r="G59" i="170"/>
  <c r="M59" i="170"/>
  <c r="G57" i="170"/>
  <c r="G74" i="170"/>
  <c r="M57" i="170"/>
  <c r="M62" i="170"/>
  <c r="G79" i="170"/>
  <c r="G62" i="170"/>
  <c r="G62" i="1"/>
  <c r="G79" i="1"/>
  <c r="M62" i="1"/>
  <c r="G60" i="1"/>
  <c r="G77" i="1"/>
  <c r="M60" i="1"/>
  <c r="M53" i="1"/>
  <c r="G70" i="1"/>
  <c r="G53" i="1"/>
  <c r="I78" i="181"/>
  <c r="M78" i="181" s="1"/>
  <c r="H78" i="181"/>
  <c r="M51" i="180"/>
  <c r="M63" i="180" s="1"/>
  <c r="G68" i="180"/>
  <c r="W41" i="180"/>
  <c r="G51" i="180"/>
  <c r="G55" i="180"/>
  <c r="G72" i="180"/>
  <c r="M55" i="180"/>
  <c r="M60" i="180"/>
  <c r="G77" i="180"/>
  <c r="G60" i="180"/>
  <c r="I70" i="181"/>
  <c r="M70" i="181" s="1"/>
  <c r="H70" i="181"/>
  <c r="M59" i="179"/>
  <c r="G76" i="179"/>
  <c r="G59" i="179"/>
  <c r="H68" i="171"/>
  <c r="H81" i="171" s="1"/>
  <c r="I81" i="171" s="1"/>
  <c r="M81" i="171" s="1"/>
  <c r="I68" i="171"/>
  <c r="G68" i="169"/>
  <c r="M51" i="169"/>
  <c r="M63" i="169" s="1"/>
  <c r="G51" i="169"/>
  <c r="W41" i="169"/>
  <c r="M57" i="169"/>
  <c r="G74" i="169"/>
  <c r="G57" i="169"/>
  <c r="G58" i="169"/>
  <c r="G75" i="169"/>
  <c r="M58" i="169"/>
  <c r="I51" i="175"/>
  <c r="I63" i="175" s="1"/>
  <c r="H53" i="176"/>
  <c r="I53" i="176" s="1"/>
  <c r="M52" i="178"/>
  <c r="G69" i="178"/>
  <c r="G52" i="178"/>
  <c r="G54" i="178"/>
  <c r="M54" i="178"/>
  <c r="G71" i="178"/>
  <c r="G62" i="178"/>
  <c r="H62" i="178" s="1"/>
  <c r="I62" i="178" s="1"/>
  <c r="M62" i="178"/>
  <c r="G79" i="178"/>
  <c r="H56" i="176"/>
  <c r="I56" i="176" s="1"/>
  <c r="G55" i="170"/>
  <c r="H55" i="170" s="1"/>
  <c r="I55" i="170" s="1"/>
  <c r="M55" i="170"/>
  <c r="G72" i="170"/>
  <c r="M54" i="170"/>
  <c r="G71" i="170"/>
  <c r="G54" i="170"/>
  <c r="H54" i="170" s="1"/>
  <c r="I54" i="170" s="1"/>
  <c r="G75" i="170"/>
  <c r="M58" i="170"/>
  <c r="G58" i="170"/>
  <c r="H58" i="170" s="1"/>
  <c r="I58" i="170" s="1"/>
  <c r="G71" i="1"/>
  <c r="M54" i="1"/>
  <c r="G54" i="1"/>
  <c r="W41" i="1"/>
  <c r="X41" i="1" s="1"/>
  <c r="G51" i="1"/>
  <c r="G68" i="1"/>
  <c r="M51" i="1"/>
  <c r="G56" i="1"/>
  <c r="M56" i="1"/>
  <c r="G73" i="1"/>
  <c r="H71" i="171"/>
  <c r="I71" i="171"/>
  <c r="M71" i="171" s="1"/>
  <c r="G62" i="180"/>
  <c r="M62" i="180"/>
  <c r="G79" i="180"/>
  <c r="G76" i="180"/>
  <c r="G59" i="180"/>
  <c r="M59" i="180"/>
  <c r="G73" i="180"/>
  <c r="G56" i="180"/>
  <c r="M56" i="180"/>
  <c r="M68" i="185"/>
  <c r="M80" i="185" s="1"/>
  <c r="I80" i="185"/>
  <c r="H56" i="181"/>
  <c r="I56" i="181" s="1"/>
  <c r="H69" i="171"/>
  <c r="I69" i="171"/>
  <c r="M69" i="171" s="1"/>
  <c r="H78" i="175"/>
  <c r="I78" i="175"/>
  <c r="M78" i="175" s="1"/>
  <c r="R40" i="171"/>
  <c r="V25" i="143" s="1"/>
  <c r="G62" i="179"/>
  <c r="H62" i="179" s="1"/>
  <c r="I62" i="179" s="1"/>
  <c r="G79" i="179"/>
  <c r="M62" i="179"/>
  <c r="G73" i="169"/>
  <c r="G56" i="169"/>
  <c r="H56" i="169" s="1"/>
  <c r="I56" i="169" s="1"/>
  <c r="M56" i="169"/>
  <c r="G70" i="169"/>
  <c r="M53" i="169"/>
  <c r="G53" i="169"/>
  <c r="H53" i="169" s="1"/>
  <c r="I53" i="169" s="1"/>
  <c r="G71" i="169"/>
  <c r="G54" i="169"/>
  <c r="M54" i="169"/>
  <c r="H58" i="181"/>
  <c r="I58" i="181" s="1"/>
  <c r="H62" i="171"/>
  <c r="I62" i="171" s="1"/>
  <c r="H76" i="175"/>
  <c r="I76" i="175"/>
  <c r="M76" i="175" s="1"/>
  <c r="H70" i="176"/>
  <c r="I70" i="176"/>
  <c r="M70" i="176" s="1"/>
  <c r="M61" i="178"/>
  <c r="G61" i="178"/>
  <c r="G78" i="178"/>
  <c r="M57" i="178"/>
  <c r="G74" i="178"/>
  <c r="G57" i="178"/>
  <c r="G73" i="178"/>
  <c r="G56" i="178"/>
  <c r="M56" i="178"/>
  <c r="H77" i="176"/>
  <c r="I77" i="176"/>
  <c r="M77" i="176" s="1"/>
  <c r="H78" i="171"/>
  <c r="I78" i="171"/>
  <c r="M78" i="171" s="1"/>
  <c r="I75" i="171"/>
  <c r="M75" i="171" s="1"/>
  <c r="H75" i="171"/>
  <c r="H75" i="175"/>
  <c r="I75" i="175"/>
  <c r="M75" i="175" s="1"/>
  <c r="H73" i="177"/>
  <c r="I73" i="177"/>
  <c r="M73" i="177" s="1"/>
  <c r="G53" i="170"/>
  <c r="M53" i="170"/>
  <c r="G70" i="170"/>
  <c r="G69" i="170"/>
  <c r="M52" i="170"/>
  <c r="G52" i="170"/>
  <c r="M51" i="170"/>
  <c r="M63" i="170" s="1"/>
  <c r="W41" i="170"/>
  <c r="G68" i="170"/>
  <c r="G51" i="170"/>
  <c r="G55" i="1"/>
  <c r="M55" i="1"/>
  <c r="G72" i="1"/>
  <c r="M58" i="1"/>
  <c r="G75" i="1"/>
  <c r="G58" i="1"/>
  <c r="H58" i="1" s="1"/>
  <c r="I58" i="1" s="1"/>
  <c r="G61" i="1"/>
  <c r="H61" i="1" s="1"/>
  <c r="I61" i="1" s="1"/>
  <c r="G78" i="1"/>
  <c r="M61" i="1"/>
  <c r="H73" i="175"/>
  <c r="I73" i="175"/>
  <c r="M73" i="175" s="1"/>
  <c r="G70" i="180"/>
  <c r="G53" i="180"/>
  <c r="H53" i="180" s="1"/>
  <c r="I53" i="180" s="1"/>
  <c r="M53" i="180"/>
  <c r="M54" i="180"/>
  <c r="G71" i="180"/>
  <c r="G54" i="180"/>
  <c r="H54" i="180" s="1"/>
  <c r="I54" i="180" s="1"/>
  <c r="G57" i="180"/>
  <c r="H57" i="180" s="1"/>
  <c r="I57" i="180" s="1"/>
  <c r="G74" i="180"/>
  <c r="M57" i="180"/>
  <c r="I71" i="176"/>
  <c r="M71" i="176" s="1"/>
  <c r="H71" i="176"/>
  <c r="H53" i="181"/>
  <c r="I53" i="181" s="1"/>
  <c r="H52" i="171"/>
  <c r="I52" i="171" s="1"/>
  <c r="I72" i="175"/>
  <c r="M72" i="175" s="1"/>
  <c r="H72" i="175"/>
  <c r="M57" i="179"/>
  <c r="G74" i="179"/>
  <c r="G57" i="179"/>
  <c r="G61" i="179"/>
  <c r="G78" i="179"/>
  <c r="M61" i="179"/>
  <c r="H51" i="171"/>
  <c r="G63" i="171"/>
  <c r="G13" i="73"/>
  <c r="Y26" i="143"/>
  <c r="G76" i="169"/>
  <c r="M59" i="169"/>
  <c r="G59" i="169"/>
  <c r="G77" i="169"/>
  <c r="M60" i="169"/>
  <c r="G60" i="169"/>
  <c r="H60" i="169" s="1"/>
  <c r="I60" i="169" s="1"/>
  <c r="G52" i="169"/>
  <c r="G69" i="169"/>
  <c r="M52" i="169"/>
  <c r="G63" i="183"/>
  <c r="H51" i="183"/>
  <c r="H63" i="183" s="1"/>
  <c r="H64" i="183" s="1"/>
  <c r="H58" i="172"/>
  <c r="I58" i="172" s="1"/>
  <c r="M39" i="143"/>
  <c r="G37" i="13"/>
  <c r="H37" i="13"/>
  <c r="E37" i="13"/>
  <c r="F37" i="13"/>
  <c r="M40" i="185"/>
  <c r="J37" i="13"/>
  <c r="I37" i="13"/>
  <c r="H72" i="179"/>
  <c r="I72" i="179"/>
  <c r="M72" i="179" s="1"/>
  <c r="V17" i="179"/>
  <c r="V15" i="179"/>
  <c r="I68" i="172"/>
  <c r="H68" i="172"/>
  <c r="H81" i="172" s="1"/>
  <c r="I81" i="172" s="1"/>
  <c r="M81" i="172" s="1"/>
  <c r="X34" i="143"/>
  <c r="F21" i="73"/>
  <c r="H77" i="174"/>
  <c r="I77" i="174"/>
  <c r="M77" i="174" s="1"/>
  <c r="H62" i="173"/>
  <c r="I62" i="173" s="1"/>
  <c r="H75" i="184"/>
  <c r="I75" i="184"/>
  <c r="M75" i="184" s="1"/>
  <c r="H59" i="184"/>
  <c r="I59" i="184" s="1"/>
  <c r="H61" i="172"/>
  <c r="I61" i="172" s="1"/>
  <c r="I51" i="182"/>
  <c r="I63" i="182" s="1"/>
  <c r="H68" i="184"/>
  <c r="H69" i="184"/>
  <c r="H73" i="172"/>
  <c r="I73" i="172"/>
  <c r="M73" i="172" s="1"/>
  <c r="H77" i="172"/>
  <c r="I77" i="172"/>
  <c r="M77" i="172" s="1"/>
  <c r="H59" i="172"/>
  <c r="I59" i="172" s="1"/>
  <c r="V17" i="172"/>
  <c r="V15" i="172"/>
  <c r="H78" i="174"/>
  <c r="I78" i="174"/>
  <c r="M78" i="174" s="1"/>
  <c r="H52" i="177"/>
  <c r="I52" i="177" s="1"/>
  <c r="I75" i="179"/>
  <c r="M75" i="179" s="1"/>
  <c r="H75" i="179"/>
  <c r="H58" i="173"/>
  <c r="I58" i="173" s="1"/>
  <c r="H52" i="179"/>
  <c r="I52" i="179" s="1"/>
  <c r="I77" i="184"/>
  <c r="M77" i="184" s="1"/>
  <c r="H77" i="184"/>
  <c r="H56" i="179"/>
  <c r="I56" i="179" s="1"/>
  <c r="H60" i="183"/>
  <c r="I60" i="183" s="1"/>
  <c r="H79" i="184"/>
  <c r="I79" i="184"/>
  <c r="M79" i="184" s="1"/>
  <c r="H74" i="172"/>
  <c r="I74" i="172"/>
  <c r="M74" i="172" s="1"/>
  <c r="H56" i="173"/>
  <c r="I56" i="173" s="1"/>
  <c r="H57" i="184"/>
  <c r="I57" i="184" s="1"/>
  <c r="H70" i="173"/>
  <c r="I70" i="173"/>
  <c r="M70" i="173" s="1"/>
  <c r="H60" i="179"/>
  <c r="I60" i="179" s="1"/>
  <c r="H52" i="172"/>
  <c r="I52" i="172" s="1"/>
  <c r="H56" i="174"/>
  <c r="I56" i="174" s="1"/>
  <c r="C23" i="73"/>
  <c r="F36" i="143"/>
  <c r="G63" i="177"/>
  <c r="H51" i="177"/>
  <c r="H63" i="177" s="1"/>
  <c r="H64" i="177" s="1"/>
  <c r="H60" i="172"/>
  <c r="I60" i="172" s="1"/>
  <c r="C18" i="73"/>
  <c r="H71" i="172"/>
  <c r="I71" i="172"/>
  <c r="M71" i="172" s="1"/>
  <c r="M29" i="143"/>
  <c r="I27" i="13"/>
  <c r="F27" i="13"/>
  <c r="M40" i="175"/>
  <c r="E27" i="13"/>
  <c r="H27" i="13"/>
  <c r="J27" i="13"/>
  <c r="G27" i="13"/>
  <c r="I69" i="172"/>
  <c r="M69" i="172" s="1"/>
  <c r="H69" i="172"/>
  <c r="I69" i="174"/>
  <c r="M69" i="174" s="1"/>
  <c r="H69" i="174"/>
  <c r="B25" i="73"/>
  <c r="E38" i="143"/>
  <c r="Z38" i="143"/>
  <c r="Z36" i="143"/>
  <c r="E36" i="143"/>
  <c r="B23" i="73"/>
  <c r="H68" i="173"/>
  <c r="H81" i="173" s="1"/>
  <c r="I81" i="173" s="1"/>
  <c r="M81" i="173" s="1"/>
  <c r="I68" i="173"/>
  <c r="I79" i="172"/>
  <c r="M79" i="172" s="1"/>
  <c r="H79" i="172"/>
  <c r="H54" i="173"/>
  <c r="I54" i="173" s="1"/>
  <c r="V15" i="173"/>
  <c r="V17" i="173"/>
  <c r="I68" i="177"/>
  <c r="H68" i="177"/>
  <c r="H81" i="177" s="1"/>
  <c r="I81" i="177" s="1"/>
  <c r="M81" i="177" s="1"/>
  <c r="H53" i="184"/>
  <c r="I53" i="184" s="1"/>
  <c r="H62" i="174"/>
  <c r="I62" i="174" s="1"/>
  <c r="I64" i="182"/>
  <c r="M64" i="182" s="1"/>
  <c r="M65" i="182" s="1"/>
  <c r="F25" i="13"/>
  <c r="I25" i="13"/>
  <c r="M27" i="143"/>
  <c r="H25" i="13"/>
  <c r="E25" i="13"/>
  <c r="J25" i="13"/>
  <c r="G25" i="13"/>
  <c r="M40" i="173"/>
  <c r="H52" i="183"/>
  <c r="I52" i="183" s="1"/>
  <c r="H59" i="183"/>
  <c r="I59" i="183" s="1"/>
  <c r="H61" i="184"/>
  <c r="I61" i="184" s="1"/>
  <c r="G63" i="172"/>
  <c r="H51" i="172"/>
  <c r="H63" i="172" s="1"/>
  <c r="H64" i="172" s="1"/>
  <c r="H59" i="174"/>
  <c r="I59" i="174" s="1"/>
  <c r="I72" i="174"/>
  <c r="M72" i="174" s="1"/>
  <c r="H72" i="174"/>
  <c r="D18" i="73"/>
  <c r="G31" i="143"/>
  <c r="I76" i="173"/>
  <c r="M76" i="173" s="1"/>
  <c r="H76" i="173"/>
  <c r="I79" i="173"/>
  <c r="M79" i="173" s="1"/>
  <c r="H79" i="173"/>
  <c r="I33" i="13"/>
  <c r="F33" i="13"/>
  <c r="M35" i="143"/>
  <c r="H33" i="13"/>
  <c r="E33" i="13"/>
  <c r="J33" i="13"/>
  <c r="M40" i="181"/>
  <c r="G33" i="13"/>
  <c r="H70" i="183"/>
  <c r="I70" i="183"/>
  <c r="M70" i="183" s="1"/>
  <c r="H60" i="184"/>
  <c r="I60" i="184" s="1"/>
  <c r="H73" i="179"/>
  <c r="I73" i="179"/>
  <c r="M73" i="179" s="1"/>
  <c r="M68" i="182"/>
  <c r="M80" i="182" s="1"/>
  <c r="H77" i="183"/>
  <c r="I77" i="183"/>
  <c r="M77" i="183" s="1"/>
  <c r="H58" i="184"/>
  <c r="I58" i="184" s="1"/>
  <c r="H62" i="184"/>
  <c r="I62" i="184" s="1"/>
  <c r="H54" i="184"/>
  <c r="I54" i="184" s="1"/>
  <c r="I72" i="172"/>
  <c r="M72" i="172" s="1"/>
  <c r="H72" i="172"/>
  <c r="H71" i="174"/>
  <c r="I71" i="174"/>
  <c r="M71" i="174" s="1"/>
  <c r="I74" i="183"/>
  <c r="M74" i="183" s="1"/>
  <c r="H74" i="183"/>
  <c r="F32" i="143"/>
  <c r="I78" i="183"/>
  <c r="M78" i="183" s="1"/>
  <c r="H78" i="183"/>
  <c r="I73" i="184"/>
  <c r="M73" i="184" s="1"/>
  <c r="H73" i="184"/>
  <c r="H79" i="177"/>
  <c r="I79" i="177"/>
  <c r="M79" i="177" s="1"/>
  <c r="H70" i="184"/>
  <c r="I70" i="184"/>
  <c r="M70" i="184" s="1"/>
  <c r="I35" i="13"/>
  <c r="G35" i="13"/>
  <c r="M40" i="183"/>
  <c r="E35" i="13"/>
  <c r="H35" i="13"/>
  <c r="F35" i="13"/>
  <c r="J35" i="13"/>
  <c r="M37" i="143"/>
  <c r="I76" i="183"/>
  <c r="M76" i="183" s="1"/>
  <c r="H76" i="183"/>
  <c r="I76" i="172"/>
  <c r="M76" i="172" s="1"/>
  <c r="H76" i="172"/>
  <c r="H57" i="173"/>
  <c r="I57" i="173" s="1"/>
  <c r="I73" i="183"/>
  <c r="M73" i="183" s="1"/>
  <c r="H73" i="183"/>
  <c r="H71" i="184"/>
  <c r="I71" i="184"/>
  <c r="M71" i="184" s="1"/>
  <c r="H53" i="173"/>
  <c r="I53" i="173" s="1"/>
  <c r="I71" i="183"/>
  <c r="M71" i="183" s="1"/>
  <c r="H71" i="183"/>
  <c r="H75" i="172"/>
  <c r="I75" i="172"/>
  <c r="M75" i="172" s="1"/>
  <c r="H73" i="174"/>
  <c r="I73" i="174"/>
  <c r="M73" i="174" s="1"/>
  <c r="H62" i="177"/>
  <c r="I62" i="177" s="1"/>
  <c r="E22" i="13"/>
  <c r="I22" i="13"/>
  <c r="M40" i="170"/>
  <c r="H22" i="13"/>
  <c r="M24" i="143"/>
  <c r="F22" i="13"/>
  <c r="J22" i="13"/>
  <c r="G22" i="13"/>
  <c r="H55" i="179"/>
  <c r="I55" i="179" s="1"/>
  <c r="I68" i="179"/>
  <c r="H68" i="179"/>
  <c r="H81" i="179" s="1"/>
  <c r="I81" i="179" s="1"/>
  <c r="M81" i="179" s="1"/>
  <c r="H62" i="183"/>
  <c r="I62" i="183" s="1"/>
  <c r="H72" i="177"/>
  <c r="I72" i="177"/>
  <c r="M72" i="177" s="1"/>
  <c r="H61" i="183"/>
  <c r="I61" i="183" s="1"/>
  <c r="I68" i="183"/>
  <c r="H68" i="183"/>
  <c r="H81" i="183" s="1"/>
  <c r="I81" i="183" s="1"/>
  <c r="M81" i="183" s="1"/>
  <c r="H76" i="184"/>
  <c r="I76" i="184"/>
  <c r="M76" i="184" s="1"/>
  <c r="H69" i="173"/>
  <c r="I69" i="173"/>
  <c r="M69" i="173" s="1"/>
  <c r="H53" i="179"/>
  <c r="I53" i="179" s="1"/>
  <c r="V15" i="183"/>
  <c r="V17" i="183"/>
  <c r="H54" i="183"/>
  <c r="I54" i="183" s="1"/>
  <c r="H56" i="184"/>
  <c r="I56" i="184" s="1"/>
  <c r="H62" i="172"/>
  <c r="I62" i="172" s="1"/>
  <c r="H52" i="174"/>
  <c r="I52" i="174" s="1"/>
  <c r="D23" i="73"/>
  <c r="G36" i="143"/>
  <c r="H52" i="173"/>
  <c r="I52" i="173" s="1"/>
  <c r="H71" i="173"/>
  <c r="I71" i="173"/>
  <c r="M71" i="173" s="1"/>
  <c r="H51" i="173"/>
  <c r="H63" i="173" s="1"/>
  <c r="H64" i="173" s="1"/>
  <c r="G63" i="173"/>
  <c r="V15" i="177"/>
  <c r="V17" i="177"/>
  <c r="G63" i="179"/>
  <c r="H79" i="183"/>
  <c r="I79" i="183"/>
  <c r="M79" i="183" s="1"/>
  <c r="I78" i="172"/>
  <c r="M78" i="172" s="1"/>
  <c r="H78" i="172"/>
  <c r="H79" i="174"/>
  <c r="I79" i="174"/>
  <c r="M79" i="174" s="1"/>
  <c r="H55" i="177"/>
  <c r="I55" i="177" s="1"/>
  <c r="H69" i="183"/>
  <c r="I69" i="183"/>
  <c r="M69" i="183" s="1"/>
  <c r="H78" i="184"/>
  <c r="I78" i="184"/>
  <c r="M78" i="184" s="1"/>
  <c r="H56" i="172"/>
  <c r="I56" i="172" s="1"/>
  <c r="E28" i="13"/>
  <c r="M30" i="143"/>
  <c r="M40" i="176"/>
  <c r="H28" i="13"/>
  <c r="J28" i="13"/>
  <c r="G28" i="13"/>
  <c r="F28" i="13"/>
  <c r="I28" i="13"/>
  <c r="H61" i="174"/>
  <c r="I61" i="174" s="1"/>
  <c r="I76" i="174"/>
  <c r="M76" i="174" s="1"/>
  <c r="H76" i="174"/>
  <c r="H55" i="174"/>
  <c r="I55" i="174" s="1"/>
  <c r="H60" i="174"/>
  <c r="I60" i="174" s="1"/>
  <c r="H59" i="173"/>
  <c r="I59" i="173" s="1"/>
  <c r="I69" i="177"/>
  <c r="M69" i="177" s="1"/>
  <c r="H69" i="177"/>
  <c r="H75" i="173"/>
  <c r="I75" i="173"/>
  <c r="M75" i="173" s="1"/>
  <c r="H53" i="183"/>
  <c r="I53" i="183" s="1"/>
  <c r="H54" i="172"/>
  <c r="I54" i="172" s="1"/>
  <c r="H74" i="173"/>
  <c r="I74" i="173"/>
  <c r="M74" i="173" s="1"/>
  <c r="G28" i="143"/>
  <c r="D15" i="73"/>
  <c r="H56" i="183"/>
  <c r="I56" i="183" s="1"/>
  <c r="H57" i="172"/>
  <c r="I57" i="172" s="1"/>
  <c r="H55" i="172"/>
  <c r="I55" i="172" s="1"/>
  <c r="I80" i="175"/>
  <c r="M68" i="175"/>
  <c r="M80" i="175" s="1"/>
  <c r="H54" i="174"/>
  <c r="I54" i="174" s="1"/>
  <c r="I73" i="173"/>
  <c r="M73" i="173" s="1"/>
  <c r="H73" i="173"/>
  <c r="H57" i="183"/>
  <c r="I57" i="183" s="1"/>
  <c r="I74" i="184"/>
  <c r="M74" i="184" s="1"/>
  <c r="H74" i="184"/>
  <c r="Q28" i="143" l="1"/>
  <c r="M68" i="174"/>
  <c r="M80" i="174" s="1"/>
  <c r="R40" i="182"/>
  <c r="V36" i="143" s="1"/>
  <c r="I69" i="179"/>
  <c r="M69" i="179" s="1"/>
  <c r="C13" i="73"/>
  <c r="P15" i="73"/>
  <c r="V15" i="184"/>
  <c r="G15" i="73"/>
  <c r="R40" i="169"/>
  <c r="V23" i="143" s="1"/>
  <c r="H51" i="184"/>
  <c r="H63" i="184" s="1"/>
  <c r="H64" i="184" s="1"/>
  <c r="F13" i="73"/>
  <c r="C10" i="73"/>
  <c r="M63" i="184"/>
  <c r="V17" i="184"/>
  <c r="N17" i="184" s="1"/>
  <c r="H81" i="184"/>
  <c r="I81" i="184" s="1"/>
  <c r="M81" i="184" s="1"/>
  <c r="F23" i="73"/>
  <c r="Z31" i="143"/>
  <c r="I23" i="73"/>
  <c r="C21" i="73"/>
  <c r="X31" i="143"/>
  <c r="E31" i="143"/>
  <c r="Q34" i="143"/>
  <c r="D21" i="73"/>
  <c r="G23" i="73"/>
  <c r="P23" i="73"/>
  <c r="D13" i="73"/>
  <c r="E32" i="143"/>
  <c r="Y31" i="143"/>
  <c r="G38" i="143"/>
  <c r="E28" i="143"/>
  <c r="H77" i="179"/>
  <c r="C15" i="73"/>
  <c r="R40" i="172"/>
  <c r="V26" i="143" s="1"/>
  <c r="Y34" i="143"/>
  <c r="H34" i="143" s="1"/>
  <c r="G25" i="73"/>
  <c r="X38" i="143"/>
  <c r="H38" i="143" s="1"/>
  <c r="P13" i="73"/>
  <c r="I13" i="73"/>
  <c r="Y32" i="143"/>
  <c r="H70" i="179"/>
  <c r="F38" i="143"/>
  <c r="G32" i="143"/>
  <c r="B13" i="73"/>
  <c r="G12" i="73"/>
  <c r="B12" i="73"/>
  <c r="X25" i="143"/>
  <c r="H25" i="143" s="1"/>
  <c r="Z26" i="143"/>
  <c r="Q31" i="143"/>
  <c r="F25" i="143"/>
  <c r="Z28" i="143"/>
  <c r="G25" i="143"/>
  <c r="P21" i="73"/>
  <c r="I14" i="73"/>
  <c r="P14" i="73"/>
  <c r="O14" i="73"/>
  <c r="E34" i="143"/>
  <c r="I24" i="73"/>
  <c r="O24" i="73"/>
  <c r="P24" i="73"/>
  <c r="V17" i="187"/>
  <c r="B21" i="73"/>
  <c r="I11" i="73"/>
  <c r="P11" i="73"/>
  <c r="O11" i="73"/>
  <c r="I16" i="73"/>
  <c r="P16" i="73"/>
  <c r="O16" i="73"/>
  <c r="I26" i="73"/>
  <c r="O26" i="73"/>
  <c r="P26" i="73"/>
  <c r="I20" i="73"/>
  <c r="P20" i="73"/>
  <c r="O20" i="73"/>
  <c r="I25" i="73"/>
  <c r="O25" i="73"/>
  <c r="P25" i="73"/>
  <c r="I18" i="73"/>
  <c r="O18" i="73"/>
  <c r="P18" i="73"/>
  <c r="I17" i="73"/>
  <c r="O17" i="73"/>
  <c r="P17" i="73"/>
  <c r="I22" i="73"/>
  <c r="P22" i="73"/>
  <c r="O22" i="73"/>
  <c r="F15" i="73"/>
  <c r="E25" i="143"/>
  <c r="M27" i="1"/>
  <c r="R27" i="1" s="1"/>
  <c r="M30" i="1"/>
  <c r="R30" i="1" s="1"/>
  <c r="M28" i="1"/>
  <c r="R28" i="1" s="1"/>
  <c r="M63" i="1"/>
  <c r="I26" i="1"/>
  <c r="BX24" i="165" s="1"/>
  <c r="H40" i="1"/>
  <c r="M29" i="1"/>
  <c r="R29" i="1" s="1"/>
  <c r="Z32" i="143"/>
  <c r="H63" i="185"/>
  <c r="H64" i="185" s="1"/>
  <c r="I51" i="185"/>
  <c r="I63" i="185" s="1"/>
  <c r="G23" i="143"/>
  <c r="D10" i="73"/>
  <c r="Y23" i="143"/>
  <c r="H23" i="143" s="1"/>
  <c r="G10" i="73"/>
  <c r="M82" i="185"/>
  <c r="C38" i="185" s="1"/>
  <c r="Z23" i="143"/>
  <c r="E23" i="143"/>
  <c r="B10" i="73"/>
  <c r="X32" i="143"/>
  <c r="H32" i="143" s="1"/>
  <c r="R40" i="178"/>
  <c r="V32" i="143" s="1"/>
  <c r="I51" i="184"/>
  <c r="I63" i="184" s="1"/>
  <c r="I51" i="177"/>
  <c r="I63" i="177" s="1"/>
  <c r="C38" i="181"/>
  <c r="M82" i="182"/>
  <c r="J38" i="182" s="1"/>
  <c r="Y33" i="143"/>
  <c r="G20" i="73"/>
  <c r="I64" i="179"/>
  <c r="M64" i="179" s="1"/>
  <c r="M65" i="179" s="1"/>
  <c r="I64" i="177"/>
  <c r="M64" i="177" s="1"/>
  <c r="M65" i="177" s="1"/>
  <c r="I51" i="174"/>
  <c r="I63" i="174" s="1"/>
  <c r="D20" i="73"/>
  <c r="G33" i="143"/>
  <c r="X33" i="143"/>
  <c r="F20" i="73"/>
  <c r="R40" i="179"/>
  <c r="V33" i="143" s="1"/>
  <c r="Q33" i="143"/>
  <c r="I51" i="179"/>
  <c r="I63" i="179" s="1"/>
  <c r="I64" i="174"/>
  <c r="M64" i="174" s="1"/>
  <c r="M65" i="174" s="1"/>
  <c r="C20" i="73"/>
  <c r="F33" i="143"/>
  <c r="E33" i="143"/>
  <c r="B20" i="73"/>
  <c r="Z33" i="143"/>
  <c r="I64" i="173"/>
  <c r="M64" i="173" s="1"/>
  <c r="M65" i="173" s="1"/>
  <c r="I76" i="169"/>
  <c r="M76" i="169" s="1"/>
  <c r="H76" i="169"/>
  <c r="I51" i="171"/>
  <c r="I63" i="171" s="1"/>
  <c r="H63" i="171"/>
  <c r="H64" i="171" s="1"/>
  <c r="H57" i="179"/>
  <c r="I57" i="179" s="1"/>
  <c r="H74" i="180"/>
  <c r="I74" i="180"/>
  <c r="M74" i="180" s="1"/>
  <c r="H72" i="1"/>
  <c r="I72" i="1"/>
  <c r="M72" i="1" s="1"/>
  <c r="H68" i="170"/>
  <c r="H81" i="170" s="1"/>
  <c r="I81" i="170" s="1"/>
  <c r="M81" i="170" s="1"/>
  <c r="I68" i="170"/>
  <c r="H53" i="170"/>
  <c r="I53" i="170" s="1"/>
  <c r="H56" i="178"/>
  <c r="I56" i="178" s="1"/>
  <c r="H73" i="169"/>
  <c r="I73" i="169"/>
  <c r="M73" i="169" s="1"/>
  <c r="H56" i="180"/>
  <c r="I56" i="180" s="1"/>
  <c r="H76" i="180"/>
  <c r="I76" i="180"/>
  <c r="M76" i="180" s="1"/>
  <c r="H56" i="1"/>
  <c r="I56" i="1" s="1"/>
  <c r="V17" i="1"/>
  <c r="V15" i="1"/>
  <c r="I71" i="170"/>
  <c r="M71" i="170" s="1"/>
  <c r="H71" i="170"/>
  <c r="H54" i="178"/>
  <c r="I54" i="178" s="1"/>
  <c r="H75" i="169"/>
  <c r="I75" i="169"/>
  <c r="M75" i="169" s="1"/>
  <c r="H68" i="169"/>
  <c r="H81" i="169" s="1"/>
  <c r="I81" i="169" s="1"/>
  <c r="M81" i="169" s="1"/>
  <c r="I68" i="169"/>
  <c r="H26" i="143"/>
  <c r="I76" i="179"/>
  <c r="M76" i="179" s="1"/>
  <c r="H76" i="179"/>
  <c r="H77" i="180"/>
  <c r="I77" i="180"/>
  <c r="M77" i="180" s="1"/>
  <c r="H55" i="180"/>
  <c r="I55" i="180" s="1"/>
  <c r="H70" i="1"/>
  <c r="I70" i="1"/>
  <c r="M70" i="1" s="1"/>
  <c r="H60" i="1"/>
  <c r="I60" i="1" s="1"/>
  <c r="H62" i="170"/>
  <c r="I62" i="170" s="1"/>
  <c r="I74" i="170"/>
  <c r="M74" i="170" s="1"/>
  <c r="H74" i="170"/>
  <c r="H76" i="170"/>
  <c r="I76" i="170"/>
  <c r="M76" i="170" s="1"/>
  <c r="H72" i="178"/>
  <c r="I72" i="178"/>
  <c r="M72" i="178" s="1"/>
  <c r="H60" i="178"/>
  <c r="I60" i="178" s="1"/>
  <c r="H55" i="169"/>
  <c r="I55" i="169" s="1"/>
  <c r="H79" i="169"/>
  <c r="I79" i="169"/>
  <c r="M79" i="169" s="1"/>
  <c r="H78" i="169"/>
  <c r="I78" i="169"/>
  <c r="M78" i="169" s="1"/>
  <c r="H75" i="180"/>
  <c r="I75" i="180"/>
  <c r="M75" i="180" s="1"/>
  <c r="H78" i="180"/>
  <c r="I78" i="180"/>
  <c r="M78" i="180" s="1"/>
  <c r="I74" i="1"/>
  <c r="M74" i="1" s="1"/>
  <c r="H74" i="1"/>
  <c r="I78" i="170"/>
  <c r="M78" i="170" s="1"/>
  <c r="H78" i="170"/>
  <c r="H56" i="170"/>
  <c r="I56" i="170" s="1"/>
  <c r="H51" i="178"/>
  <c r="G63" i="178"/>
  <c r="I69" i="169"/>
  <c r="M69" i="169" s="1"/>
  <c r="H69" i="169"/>
  <c r="H77" i="169"/>
  <c r="I77" i="169"/>
  <c r="M77" i="169" s="1"/>
  <c r="H74" i="179"/>
  <c r="I74" i="179"/>
  <c r="M74" i="179" s="1"/>
  <c r="V17" i="170"/>
  <c r="V15" i="170"/>
  <c r="H69" i="170"/>
  <c r="I69" i="170"/>
  <c r="M69" i="170" s="1"/>
  <c r="H73" i="178"/>
  <c r="I73" i="178"/>
  <c r="M73" i="178" s="1"/>
  <c r="H78" i="178"/>
  <c r="I78" i="178"/>
  <c r="M78" i="178" s="1"/>
  <c r="H54" i="169"/>
  <c r="I54" i="169" s="1"/>
  <c r="I70" i="169"/>
  <c r="M70" i="169" s="1"/>
  <c r="H70" i="169"/>
  <c r="I73" i="180"/>
  <c r="M73" i="180" s="1"/>
  <c r="H73" i="180"/>
  <c r="H79" i="180"/>
  <c r="I79" i="180"/>
  <c r="M79" i="180" s="1"/>
  <c r="H54" i="1"/>
  <c r="I54" i="1" s="1"/>
  <c r="H52" i="178"/>
  <c r="I52" i="178" s="1"/>
  <c r="H58" i="169"/>
  <c r="I58" i="169" s="1"/>
  <c r="V15" i="169"/>
  <c r="V17" i="169"/>
  <c r="M68" i="171"/>
  <c r="M80" i="171" s="1"/>
  <c r="I80" i="171"/>
  <c r="H51" i="180"/>
  <c r="G63" i="180"/>
  <c r="I79" i="170"/>
  <c r="M79" i="170" s="1"/>
  <c r="H79" i="170"/>
  <c r="H57" i="170"/>
  <c r="I57" i="170" s="1"/>
  <c r="I75" i="178"/>
  <c r="M75" i="178" s="1"/>
  <c r="H75" i="178"/>
  <c r="I77" i="178"/>
  <c r="M77" i="178" s="1"/>
  <c r="H77" i="178"/>
  <c r="I72" i="169"/>
  <c r="M72" i="169" s="1"/>
  <c r="H72" i="169"/>
  <c r="H69" i="180"/>
  <c r="I69" i="180"/>
  <c r="M69" i="180" s="1"/>
  <c r="H58" i="180"/>
  <c r="I58" i="180" s="1"/>
  <c r="I76" i="1"/>
  <c r="M76" i="1" s="1"/>
  <c r="H76" i="1"/>
  <c r="I69" i="1"/>
  <c r="M69" i="1" s="1"/>
  <c r="H69" i="1"/>
  <c r="H77" i="170"/>
  <c r="I77" i="170"/>
  <c r="M77" i="170" s="1"/>
  <c r="I70" i="178"/>
  <c r="M70" i="178" s="1"/>
  <c r="H70" i="178"/>
  <c r="I68" i="178"/>
  <c r="H68" i="178"/>
  <c r="H81" i="178" s="1"/>
  <c r="I81" i="178" s="1"/>
  <c r="M81" i="178" s="1"/>
  <c r="H52" i="169"/>
  <c r="I52" i="169" s="1"/>
  <c r="H59" i="169"/>
  <c r="I59" i="169" s="1"/>
  <c r="H78" i="179"/>
  <c r="I78" i="179"/>
  <c r="M78" i="179" s="1"/>
  <c r="I75" i="1"/>
  <c r="M75" i="1" s="1"/>
  <c r="H75" i="1"/>
  <c r="H55" i="1"/>
  <c r="I55" i="1" s="1"/>
  <c r="H70" i="170"/>
  <c r="I70" i="170"/>
  <c r="M70" i="170" s="1"/>
  <c r="H57" i="178"/>
  <c r="I57" i="178" s="1"/>
  <c r="H61" i="178"/>
  <c r="I61" i="178" s="1"/>
  <c r="H71" i="169"/>
  <c r="I71" i="169"/>
  <c r="M71" i="169" s="1"/>
  <c r="H73" i="1"/>
  <c r="I73" i="1"/>
  <c r="M73" i="1" s="1"/>
  <c r="H68" i="1"/>
  <c r="I68" i="1"/>
  <c r="H75" i="170"/>
  <c r="I75" i="170"/>
  <c r="M75" i="170" s="1"/>
  <c r="I72" i="170"/>
  <c r="M72" i="170" s="1"/>
  <c r="H72" i="170"/>
  <c r="H71" i="178"/>
  <c r="I71" i="178"/>
  <c r="M71" i="178" s="1"/>
  <c r="I69" i="178"/>
  <c r="M69" i="178" s="1"/>
  <c r="H69" i="178"/>
  <c r="H57" i="169"/>
  <c r="I57" i="169" s="1"/>
  <c r="H51" i="169"/>
  <c r="H63" i="169" s="1"/>
  <c r="H64" i="169" s="1"/>
  <c r="G63" i="169"/>
  <c r="V17" i="180"/>
  <c r="V15" i="180"/>
  <c r="H79" i="1"/>
  <c r="I79" i="1"/>
  <c r="M79" i="1" s="1"/>
  <c r="H55" i="178"/>
  <c r="I55" i="178" s="1"/>
  <c r="H61" i="169"/>
  <c r="I61" i="169" s="1"/>
  <c r="H52" i="180"/>
  <c r="I52" i="180" s="1"/>
  <c r="H61" i="180"/>
  <c r="I61" i="180" s="1"/>
  <c r="H59" i="1"/>
  <c r="I59" i="1" s="1"/>
  <c r="H57" i="1"/>
  <c r="I57" i="1" s="1"/>
  <c r="H73" i="170"/>
  <c r="I73" i="170"/>
  <c r="M73" i="170" s="1"/>
  <c r="H76" i="178"/>
  <c r="I76" i="178"/>
  <c r="M76" i="178" s="1"/>
  <c r="V15" i="178"/>
  <c r="V17" i="178"/>
  <c r="H36" i="143"/>
  <c r="M82" i="174"/>
  <c r="C38" i="174" s="1"/>
  <c r="H61" i="179"/>
  <c r="I61" i="179" s="1"/>
  <c r="I71" i="180"/>
  <c r="M71" i="180" s="1"/>
  <c r="H71" i="180"/>
  <c r="I70" i="180"/>
  <c r="M70" i="180" s="1"/>
  <c r="H70" i="180"/>
  <c r="H78" i="1"/>
  <c r="I78" i="1"/>
  <c r="M78" i="1" s="1"/>
  <c r="H51" i="170"/>
  <c r="H63" i="170" s="1"/>
  <c r="H64" i="170" s="1"/>
  <c r="G63" i="170"/>
  <c r="H52" i="170"/>
  <c r="I52" i="170" s="1"/>
  <c r="H74" i="178"/>
  <c r="I74" i="178"/>
  <c r="M74" i="178" s="1"/>
  <c r="H79" i="179"/>
  <c r="I79" i="179"/>
  <c r="M79" i="179" s="1"/>
  <c r="H59" i="180"/>
  <c r="I59" i="180" s="1"/>
  <c r="H62" i="180"/>
  <c r="I62" i="180" s="1"/>
  <c r="G63" i="1"/>
  <c r="H51" i="1"/>
  <c r="H71" i="1"/>
  <c r="I71" i="1"/>
  <c r="M71" i="1" s="1"/>
  <c r="H79" i="178"/>
  <c r="I79" i="178"/>
  <c r="M79" i="178" s="1"/>
  <c r="H74" i="169"/>
  <c r="I74" i="169"/>
  <c r="M74" i="169" s="1"/>
  <c r="H59" i="179"/>
  <c r="I59" i="179" s="1"/>
  <c r="H60" i="180"/>
  <c r="I60" i="180" s="1"/>
  <c r="I72" i="180"/>
  <c r="M72" i="180" s="1"/>
  <c r="H72" i="180"/>
  <c r="H68" i="180"/>
  <c r="H81" i="180" s="1"/>
  <c r="I81" i="180" s="1"/>
  <c r="M81" i="180" s="1"/>
  <c r="I68" i="180"/>
  <c r="H53" i="1"/>
  <c r="I53" i="1" s="1"/>
  <c r="I77" i="1"/>
  <c r="M77" i="1" s="1"/>
  <c r="H77" i="1"/>
  <c r="H62" i="1"/>
  <c r="I62" i="1" s="1"/>
  <c r="H59" i="170"/>
  <c r="I59" i="170" s="1"/>
  <c r="I71" i="179"/>
  <c r="M71" i="179" s="1"/>
  <c r="H71" i="179"/>
  <c r="H52" i="1"/>
  <c r="I52" i="1" s="1"/>
  <c r="H61" i="170"/>
  <c r="I61" i="170" s="1"/>
  <c r="H60" i="170"/>
  <c r="I60" i="170" s="1"/>
  <c r="H53" i="178"/>
  <c r="I53" i="178" s="1"/>
  <c r="D17" i="73"/>
  <c r="G30" i="143"/>
  <c r="I80" i="173"/>
  <c r="M68" i="173"/>
  <c r="M80" i="173" s="1"/>
  <c r="E29" i="143"/>
  <c r="Z29" i="143"/>
  <c r="B16" i="73"/>
  <c r="I80" i="184"/>
  <c r="M68" i="184"/>
  <c r="M80" i="184" s="1"/>
  <c r="X39" i="143"/>
  <c r="F26" i="73"/>
  <c r="B17" i="73"/>
  <c r="E30" i="143"/>
  <c r="Z30" i="143"/>
  <c r="M68" i="183"/>
  <c r="M80" i="183" s="1"/>
  <c r="I80" i="183"/>
  <c r="X24" i="143"/>
  <c r="F11" i="73"/>
  <c r="D24" i="73"/>
  <c r="G37" i="143"/>
  <c r="F22" i="73"/>
  <c r="X35" i="143"/>
  <c r="Q27" i="143"/>
  <c r="R40" i="173"/>
  <c r="V27" i="143" s="1"/>
  <c r="X27" i="143"/>
  <c r="F14" i="73"/>
  <c r="Q29" i="143"/>
  <c r="R40" i="175"/>
  <c r="V29" i="143" s="1"/>
  <c r="Q39" i="143"/>
  <c r="R40" i="185"/>
  <c r="V39" i="143" s="1"/>
  <c r="G39" i="143"/>
  <c r="D26" i="73"/>
  <c r="Z24" i="143"/>
  <c r="E24" i="143"/>
  <c r="B11" i="73"/>
  <c r="Q37" i="143"/>
  <c r="R40" i="183"/>
  <c r="V37" i="143" s="1"/>
  <c r="E35" i="143"/>
  <c r="Z35" i="143"/>
  <c r="B22" i="73"/>
  <c r="C14" i="73"/>
  <c r="F27" i="143"/>
  <c r="M82" i="175"/>
  <c r="D11" i="73"/>
  <c r="G24" i="143"/>
  <c r="F37" i="143"/>
  <c r="C24" i="73"/>
  <c r="D22" i="73"/>
  <c r="G35" i="143"/>
  <c r="D16" i="73"/>
  <c r="G29" i="143"/>
  <c r="G17" i="73"/>
  <c r="Y30" i="143"/>
  <c r="X30" i="143"/>
  <c r="F17" i="73"/>
  <c r="M68" i="179"/>
  <c r="M80" i="179" s="1"/>
  <c r="I80" i="179"/>
  <c r="Q24" i="143"/>
  <c r="R40" i="170"/>
  <c r="V24" i="143" s="1"/>
  <c r="F24" i="73"/>
  <c r="X37" i="143"/>
  <c r="G24" i="73"/>
  <c r="Y37" i="143"/>
  <c r="R40" i="181"/>
  <c r="V35" i="143" s="1"/>
  <c r="Q35" i="143"/>
  <c r="I51" i="172"/>
  <c r="I63" i="172" s="1"/>
  <c r="D14" i="73"/>
  <c r="G27" i="143"/>
  <c r="F29" i="143"/>
  <c r="C16" i="73"/>
  <c r="I80" i="172"/>
  <c r="M68" i="172"/>
  <c r="M80" i="172" s="1"/>
  <c r="F39" i="143"/>
  <c r="C26" i="73"/>
  <c r="I51" i="183"/>
  <c r="I63" i="183" s="1"/>
  <c r="G22" i="73"/>
  <c r="Y35" i="143"/>
  <c r="B14" i="73"/>
  <c r="E27" i="143"/>
  <c r="Z27" i="143"/>
  <c r="F30" i="143"/>
  <c r="C17" i="73"/>
  <c r="Q30" i="143"/>
  <c r="R40" i="176"/>
  <c r="V30" i="143" s="1"/>
  <c r="I51" i="173"/>
  <c r="I63" i="173" s="1"/>
  <c r="C11" i="73"/>
  <c r="F24" i="143"/>
  <c r="Y24" i="143"/>
  <c r="G11" i="73"/>
  <c r="Z37" i="143"/>
  <c r="B24" i="73"/>
  <c r="E37" i="143"/>
  <c r="C22" i="73"/>
  <c r="F35" i="143"/>
  <c r="I64" i="172"/>
  <c r="M64" i="172" s="1"/>
  <c r="M65" i="172" s="1"/>
  <c r="Y27" i="143"/>
  <c r="G14" i="73"/>
  <c r="I80" i="177"/>
  <c r="M68" i="177"/>
  <c r="M80" i="177" s="1"/>
  <c r="F16" i="73"/>
  <c r="X29" i="143"/>
  <c r="G16" i="73"/>
  <c r="Y29" i="143"/>
  <c r="H28" i="143"/>
  <c r="G26" i="73"/>
  <c r="Y39" i="143"/>
  <c r="Z39" i="143"/>
  <c r="E39" i="143"/>
  <c r="B26" i="73"/>
  <c r="I64" i="183"/>
  <c r="M64" i="183" s="1"/>
  <c r="M65" i="183" s="1"/>
  <c r="I64" i="185" l="1"/>
  <c r="M64" i="185" s="1"/>
  <c r="M65" i="185" s="1"/>
  <c r="BR24" i="165"/>
  <c r="BW24" i="165"/>
  <c r="BQ24" i="165"/>
  <c r="BV24" i="165"/>
  <c r="BP24" i="165"/>
  <c r="BU24" i="165"/>
  <c r="BO24" i="165"/>
  <c r="BT24" i="165"/>
  <c r="BN24" i="165"/>
  <c r="BS24" i="165"/>
  <c r="M26" i="1"/>
  <c r="R26" i="1" s="1"/>
  <c r="I64" i="184"/>
  <c r="M64" i="184" s="1"/>
  <c r="M65" i="184" s="1"/>
  <c r="H31" i="143"/>
  <c r="J38" i="174"/>
  <c r="J38" i="185"/>
  <c r="M82" i="171"/>
  <c r="C38" i="171" s="1"/>
  <c r="C38" i="182"/>
  <c r="H63" i="1"/>
  <c r="H64" i="1" s="1"/>
  <c r="H81" i="1"/>
  <c r="I81" i="1" s="1"/>
  <c r="M81" i="1" s="1"/>
  <c r="L22" i="143"/>
  <c r="L40" i="143" s="1"/>
  <c r="I40" i="1"/>
  <c r="M82" i="183"/>
  <c r="J38" i="183" s="1"/>
  <c r="M82" i="173"/>
  <c r="J38" i="173" s="1"/>
  <c r="H29" i="143"/>
  <c r="I51" i="1"/>
  <c r="I63" i="1" s="1"/>
  <c r="I64" i="171"/>
  <c r="M64" i="171" s="1"/>
  <c r="M65" i="171" s="1"/>
  <c r="I64" i="169"/>
  <c r="M64" i="169" s="1"/>
  <c r="M65" i="169" s="1"/>
  <c r="H33" i="143"/>
  <c r="M82" i="177"/>
  <c r="J38" i="177" s="1"/>
  <c r="I64" i="1"/>
  <c r="M64" i="1" s="1"/>
  <c r="M65" i="1" s="1"/>
  <c r="M82" i="172"/>
  <c r="J38" i="172" s="1"/>
  <c r="I51" i="169"/>
  <c r="I63" i="169" s="1"/>
  <c r="M68" i="1"/>
  <c r="M80" i="1" s="1"/>
  <c r="I80" i="1"/>
  <c r="I51" i="178"/>
  <c r="I63" i="178" s="1"/>
  <c r="H63" i="178"/>
  <c r="H64" i="178" s="1"/>
  <c r="M68" i="170"/>
  <c r="M80" i="170" s="1"/>
  <c r="I80" i="170"/>
  <c r="M82" i="179"/>
  <c r="C38" i="179" s="1"/>
  <c r="I64" i="170"/>
  <c r="M64" i="170" s="1"/>
  <c r="M65" i="170" s="1"/>
  <c r="M82" i="184"/>
  <c r="I80" i="180"/>
  <c r="M68" i="180"/>
  <c r="M80" i="180" s="1"/>
  <c r="I51" i="170"/>
  <c r="I63" i="170" s="1"/>
  <c r="M68" i="178"/>
  <c r="M80" i="178" s="1"/>
  <c r="I80" i="178"/>
  <c r="H63" i="180"/>
  <c r="H64" i="180" s="1"/>
  <c r="I51" i="180"/>
  <c r="I63" i="180" s="1"/>
  <c r="M68" i="169"/>
  <c r="M80" i="169" s="1"/>
  <c r="I80" i="169"/>
  <c r="J38" i="179"/>
  <c r="H35" i="143"/>
  <c r="H39" i="143"/>
  <c r="H30" i="143"/>
  <c r="H27" i="143"/>
  <c r="H24" i="143"/>
  <c r="H37" i="143"/>
  <c r="J38" i="175"/>
  <c r="C38" i="175"/>
  <c r="BY24" i="165" l="1"/>
  <c r="J38" i="184"/>
  <c r="M38" i="184"/>
  <c r="M40" i="184" s="1"/>
  <c r="J38" i="171"/>
  <c r="C38" i="183"/>
  <c r="C38" i="173"/>
  <c r="C38" i="184"/>
  <c r="M82" i="1"/>
  <c r="M38" i="1" s="1"/>
  <c r="I20" i="13"/>
  <c r="M22" i="143"/>
  <c r="M40" i="143" s="1"/>
  <c r="E20" i="13"/>
  <c r="F20" i="13"/>
  <c r="J20" i="13"/>
  <c r="G20" i="13"/>
  <c r="H20" i="13"/>
  <c r="M39" i="1"/>
  <c r="J39" i="1"/>
  <c r="C39" i="1" s="1"/>
  <c r="C38" i="177"/>
  <c r="C38" i="172"/>
  <c r="M82" i="169"/>
  <c r="J38" i="169" s="1"/>
  <c r="M82" i="178"/>
  <c r="J38" i="178" s="1"/>
  <c r="M82" i="180"/>
  <c r="C38" i="180" s="1"/>
  <c r="M82" i="170"/>
  <c r="I64" i="180"/>
  <c r="M64" i="180" s="1"/>
  <c r="M65" i="180" s="1"/>
  <c r="I64" i="178"/>
  <c r="M64" i="178" s="1"/>
  <c r="M65" i="178" s="1"/>
  <c r="T24" i="165" l="1"/>
  <c r="BY22" i="165"/>
  <c r="Q38" i="143"/>
  <c r="R40" i="184"/>
  <c r="V38" i="143" s="1"/>
  <c r="P9" i="73"/>
  <c r="O9" i="73"/>
  <c r="M40" i="1"/>
  <c r="Q22" i="143" s="1"/>
  <c r="B9" i="73"/>
  <c r="Z22" i="143"/>
  <c r="E22" i="143"/>
  <c r="X22" i="143"/>
  <c r="F9" i="73"/>
  <c r="D9" i="73"/>
  <c r="G22" i="143"/>
  <c r="I9" i="73"/>
  <c r="J38" i="13"/>
  <c r="F22" i="143"/>
  <c r="C9" i="73"/>
  <c r="G9" i="73"/>
  <c r="Y22" i="143"/>
  <c r="J38" i="180"/>
  <c r="C38" i="178"/>
  <c r="C38" i="169"/>
  <c r="J38" i="1"/>
  <c r="C38" i="1"/>
  <c r="C38" i="170"/>
  <c r="J38" i="170"/>
  <c r="Q40" i="143" l="1"/>
  <c r="V34" i="165"/>
  <c r="U34" i="165"/>
  <c r="V35" i="165"/>
  <c r="R40" i="1"/>
  <c r="V22" i="143" s="1"/>
  <c r="V40" i="143" s="1"/>
  <c r="H22" i="143"/>
  <c r="F2" i="73"/>
  <c r="I2" i="73"/>
</calcChain>
</file>

<file path=xl/comments1.xml><?xml version="1.0" encoding="utf-8"?>
<comments xmlns="http://schemas.openxmlformats.org/spreadsheetml/2006/main">
  <authors>
    <author>Markus Burkhart</author>
    <author>Rüttimann, Walter</author>
    <author>Walter Rüttimann</author>
    <author>Vy, Martin</author>
  </authors>
  <commentList>
    <comment ref="A5" authorId="0" shapeId="0">
      <text>
        <r>
          <rPr>
            <sz val="8"/>
            <color indexed="81"/>
            <rFont val="Tahoma"/>
            <family val="2"/>
          </rPr>
          <t>Neue oder alte Versichertennummer (AHV-Nummer)
16- oder 14-stellig, mit Interpunktion.
Format neu: 756.1234.5678.90 / alt: 123.45.678.901</t>
        </r>
      </text>
    </comment>
    <comment ref="B5" authorId="0" shapeId="0">
      <text>
        <r>
          <rPr>
            <sz val="8"/>
            <color indexed="81"/>
            <rFont val="Tahoma"/>
            <family val="2"/>
          </rPr>
          <t>Familienname(n) und Vorname(n), kommagetrennt</t>
        </r>
      </text>
    </comment>
    <comment ref="C5" authorId="1" shapeId="0">
      <text>
        <r>
          <rPr>
            <sz val="8"/>
            <color indexed="81"/>
            <rFont val="Tahoma"/>
            <family val="2"/>
          </rPr>
          <t>Geburtsdatum
Format: TT.MM.JJJJ</t>
        </r>
      </text>
    </comment>
    <comment ref="D5" authorId="1" shapeId="0">
      <text>
        <r>
          <rPr>
            <sz val="8"/>
            <color indexed="81"/>
            <rFont val="Tahoma"/>
            <family val="2"/>
          </rPr>
          <t xml:space="preserve">F für Frau
M für Mann
</t>
        </r>
      </text>
    </comment>
    <comment ref="E5" authorId="0" shapeId="0">
      <text>
        <r>
          <rPr>
            <sz val="8"/>
            <color indexed="81"/>
            <rFont val="Tahoma"/>
            <family val="2"/>
          </rPr>
          <t>Kanton, wo sich der Erwerbsort bzw. der Arbeitsplatz des Versicherten befindet (dient als Grundlage für die anwendbare Familienzulagenordnung). Inhalt: Autokennzeichen</t>
        </r>
      </text>
    </comment>
    <comment ref="F5" authorId="0" shapeId="0">
      <text>
        <r>
          <rPr>
            <sz val="8"/>
            <color indexed="81"/>
            <rFont val="Tahoma"/>
            <family val="2"/>
          </rPr>
          <t>Beginn der Beschäftigungsdauer bzw. jener Periode, für welche der deklarierte Lohn ausgerichtet wurde (kann auch ein zurückliegendes Jahr sein). Im Jahr des Diensteintritts in der Regel identisch mit dem Beginn des Arbeitsvertrags.
Format: TT.MM.JJJJ</t>
        </r>
      </text>
    </comment>
    <comment ref="G5" authorId="0" shapeId="0">
      <text>
        <r>
          <rPr>
            <sz val="8"/>
            <color indexed="81"/>
            <rFont val="Tahoma"/>
            <family val="2"/>
          </rPr>
          <t>Ende der Beschäftigungsdauer bzw. jener Periode, für welche der deklarierte Lohn ausgerichtet wurde (kann auch ein zurücklie-gendes Jahr sein). Im Jahr des Dienstaustritts in der Regel identisch mit dem Ende des Arbeitsvertrags. Das "bis"-Jahr darf vom "von"-Jahr nicht abweichen. Für die Bescheinigung mehrerer Jahre sind mehrere Zeilen erforderlich.
Format: TT.MM.JJJJ</t>
        </r>
      </text>
    </comment>
    <comment ref="H5" authorId="0" shapeId="0">
      <text>
        <r>
          <rPr>
            <sz val="8"/>
            <color indexed="81"/>
            <rFont val="Tahoma"/>
            <family val="2"/>
          </rPr>
          <t>x = Beschäftigungsende entspricht Dienstaustritt.</t>
        </r>
      </text>
    </comment>
    <comment ref="I5" authorId="0" shapeId="0">
      <text>
        <r>
          <rPr>
            <sz val="8"/>
            <color indexed="81"/>
            <rFont val="Tahoma"/>
            <family val="2"/>
          </rPr>
          <t>AHV-pflichtiger Lohn.</t>
        </r>
      </text>
    </comment>
    <comment ref="K5" authorId="0" shapeId="0">
      <text>
        <r>
          <rPr>
            <sz val="8"/>
            <color indexed="81"/>
            <rFont val="Tahoma"/>
            <family val="2"/>
          </rPr>
          <t xml:space="preserve">ALV-pflichtiger Lohn
</t>
        </r>
      </text>
    </comment>
    <comment ref="L5" authorId="0" shapeId="0">
      <text>
        <r>
          <rPr>
            <sz val="8"/>
            <color indexed="81"/>
            <rFont val="Tahoma"/>
            <family val="2"/>
          </rPr>
          <t xml:space="preserve">ALV-Zusatz-pflichtiger Lohn (ALV 2).
</t>
        </r>
      </text>
    </comment>
    <comment ref="M5" authorId="0" shapeId="0">
      <text>
        <r>
          <rPr>
            <sz val="8"/>
            <color indexed="81"/>
            <rFont val="Tahoma"/>
            <family val="2"/>
          </rPr>
          <t>x = Die Person ist von der FAK-Beitragspflicht befreit</t>
        </r>
      </text>
    </comment>
    <comment ref="N5" authorId="0" shapeId="0">
      <text>
        <r>
          <rPr>
            <sz val="8"/>
            <color indexed="81"/>
            <rFont val="Tahoma"/>
            <family val="2"/>
          </rPr>
          <t>Ausbezahlte Familienzulage gemäss FAK-Reglement oder kantonaler Gesetzgebung</t>
        </r>
      </text>
    </comment>
    <comment ref="O5" authorId="0" shapeId="0">
      <text>
        <r>
          <rPr>
            <sz val="8"/>
            <color indexed="81"/>
            <rFont val="Tahoma"/>
            <family val="2"/>
          </rPr>
          <t>Realisierungsjahr (Format: JJJJ). Jahr, in welchem die Löhne ausbezahlt bzw. gutgeschrieben wurden. Nicht unbedingt identisch mit dem Jahr der Beschäftigungsdauer (von/bis). Bei einer Jahreslohnmeldung ist das Realisierungsjahr über die ganze Lohnmeldedatei identisch. Eine Nachtragsmeldung kann Löhne für mehrere Realisierungsjahre enthalten.
Format: JJJJ</t>
        </r>
      </text>
    </comment>
    <comment ref="P5" authorId="0" shapeId="0">
      <text>
        <r>
          <rPr>
            <sz val="8"/>
            <color indexed="81"/>
            <rFont val="Tahoma"/>
            <family val="2"/>
          </rPr>
          <t>Realisierungsjahr (Format: JJJJ). Jahr, in welchem die Löhne ausbezahlt bzw. gutgeschrieben wurden. Nicht unbedingt identisch mit dem Jahr der Beschäftigungsdauer (von/bis). Bei einer Jahreslohnmeldung ist das Realisierungsjahr über die ganze Lohnmeldedatei identisch. Eine Nachtragsmeldung kann Löhne für mehrere Realisierungsjahre enthalten.
Format: JJJJ</t>
        </r>
      </text>
    </comment>
    <comment ref="A6" authorId="0" shapeId="0">
      <text>
        <r>
          <rPr>
            <sz val="8"/>
            <color indexed="81"/>
            <rFont val="Tahoma"/>
            <family val="2"/>
          </rPr>
          <t>Nouveau ou ancien numéro d’assuré (numéro AVS), 16 ou 14 positions, avec ponctuation</t>
        </r>
      </text>
    </comment>
    <comment ref="B6" authorId="0" shapeId="0">
      <text>
        <r>
          <rPr>
            <sz val="8"/>
            <color indexed="81"/>
            <rFont val="Tahoma"/>
            <family val="2"/>
          </rPr>
          <t xml:space="preserve">Nom(s) de famille et prénom (s), séparé par une virgule
</t>
        </r>
      </text>
    </comment>
    <comment ref="C6" authorId="0" shapeId="0">
      <text>
        <r>
          <rPr>
            <sz val="8"/>
            <color indexed="81"/>
            <rFont val="Tahoma"/>
            <family val="2"/>
          </rPr>
          <t>Date de naissance
Format: JJ.MM.AAAA</t>
        </r>
      </text>
    </comment>
    <comment ref="D6" authorId="1" shapeId="0">
      <text>
        <r>
          <rPr>
            <sz val="8"/>
            <color indexed="81"/>
            <rFont val="Tahoma"/>
            <family val="2"/>
          </rPr>
          <t xml:space="preserve">F pour féminin
M pour masculin
</t>
        </r>
      </text>
    </comment>
    <comment ref="E6" authorId="0" shapeId="0">
      <text>
        <r>
          <rPr>
            <sz val="8"/>
            <color indexed="81"/>
            <rFont val="Tahoma"/>
            <family val="2"/>
          </rPr>
          <t>Canton où l’activité lucrative est exercée, resp. où se situe la place de travail de la personne assurée (sert de base pour le régime d’allocations familiales applicable). Contenu du champ: abréviation d’usage telle que sur les  plaques d’immatriculation des véhicules.</t>
        </r>
      </text>
    </comment>
    <comment ref="F6" authorId="2" shapeId="0">
      <text>
        <r>
          <rPr>
            <sz val="8"/>
            <color indexed="81"/>
            <rFont val="Tahoma"/>
            <family val="2"/>
          </rPr>
          <t>Début de la durée de l’occupation, resp. de la période durant laquelle le salaire annoncé a été versé (peut également être une année antérieure). Si il s’agit de l’année au cours de laquelle la personne assurée a été engagée, la date indiquée correspond en principe au début du contrat de travail.
Format: JJ.MM.AAAA</t>
        </r>
      </text>
    </comment>
    <comment ref="G6" authorId="2" shapeId="0">
      <text>
        <r>
          <rPr>
            <sz val="8"/>
            <color indexed="81"/>
            <rFont val="Tahoma"/>
            <family val="2"/>
          </rPr>
          <t xml:space="preserve">Fin de la durée de l’occupation, resp. de la période durant laquelle le salaire annoncé a été versé (peut également être une année antérieure). Si il s’agit de l’année au cours de laquelle la personne assurée a quitté l’entreprise, la date indiquée correspond en principe à la fin du contrat de travail. L’année de la date indiquée dans la colonne "du" ne peut pas être différente de celle indiquée dans la colonne "au". Pour la déclaration de salaires versés durant différentes années, plusieurs lignes doivent être saisies.
Format: JJ.MM.AAAA
</t>
        </r>
      </text>
    </comment>
    <comment ref="H6" authorId="2" shapeId="0">
      <text>
        <r>
          <rPr>
            <sz val="8"/>
            <color indexed="81"/>
            <rFont val="Tahoma"/>
            <family val="2"/>
          </rPr>
          <t>x = la fin de la durée de l’occupation correspond à la date à laquelle la personne assurée quitte l’entreprise.</t>
        </r>
        <r>
          <rPr>
            <sz val="8"/>
            <color indexed="81"/>
            <rFont val="Tahoma"/>
            <family val="2"/>
          </rPr>
          <t xml:space="preserve">
</t>
        </r>
      </text>
    </comment>
    <comment ref="I6" authorId="2" shapeId="0">
      <text>
        <r>
          <rPr>
            <sz val="8"/>
            <color indexed="81"/>
            <rFont val="Tahoma"/>
            <family val="2"/>
          </rPr>
          <t>Salaire AVS soumis à cotisations.</t>
        </r>
        <r>
          <rPr>
            <sz val="8"/>
            <color indexed="81"/>
            <rFont val="Tahoma"/>
            <family val="2"/>
          </rPr>
          <t xml:space="preserve">
</t>
        </r>
      </text>
    </comment>
    <comment ref="K6" authorId="2" shapeId="0">
      <text>
        <r>
          <rPr>
            <sz val="8"/>
            <color indexed="81"/>
            <rFont val="Tahoma"/>
            <family val="2"/>
          </rPr>
          <t>Salaire AC soumis à cotisations.</t>
        </r>
        <r>
          <rPr>
            <sz val="8"/>
            <color indexed="81"/>
            <rFont val="Tahoma"/>
            <family val="2"/>
          </rPr>
          <t xml:space="preserve">
</t>
        </r>
      </text>
    </comment>
    <comment ref="L6" authorId="2" shapeId="0">
      <text>
        <r>
          <rPr>
            <sz val="8"/>
            <color indexed="81"/>
            <rFont val="Tahoma"/>
            <family val="2"/>
          </rPr>
          <t>Salaire AC complémentaire (AC 2) soumis à cotisations.</t>
        </r>
      </text>
    </comment>
    <comment ref="M6" authorId="2" shapeId="0">
      <text>
        <r>
          <rPr>
            <sz val="8"/>
            <color indexed="81"/>
            <rFont val="Tahoma"/>
            <family val="2"/>
          </rPr>
          <t>x = la personne est libérée de l’obligation de cotisation pour les allocations familiales (AF)</t>
        </r>
      </text>
    </comment>
    <comment ref="N6" authorId="2" shapeId="0">
      <text>
        <r>
          <rPr>
            <sz val="8"/>
            <color indexed="81"/>
            <rFont val="Tahoma"/>
            <family val="2"/>
          </rPr>
          <t>Allocations familiales versées conformément au règlement AF ou aux dispositions cantonales en la matière.</t>
        </r>
        <r>
          <rPr>
            <sz val="8"/>
            <color indexed="81"/>
            <rFont val="Tahoma"/>
            <family val="2"/>
          </rPr>
          <t xml:space="preserve">
</t>
        </r>
      </text>
    </comment>
    <comment ref="O6" authorId="2" shapeId="0">
      <text>
        <r>
          <rPr>
            <sz val="8"/>
            <color indexed="81"/>
            <rFont val="Tahoma"/>
            <family val="2"/>
          </rPr>
          <t xml:space="preserve">Année de réalisation (format: AAAA). Année durant laquelle les salaires ont effectivement été crédités, resp. payés. N’est pas forcément identique à l’année de la durée de l’occupation de la personne assurée (du/au). Dans le cas de la communication annuelle des salaires, l’année est identique dans tout le fichier. Dans le cas d’une communication complémentaire, des salaires réalisés au cours de différentes années peuvent être indiqués dans le même fichier d’annonce. </t>
        </r>
        <r>
          <rPr>
            <sz val="8"/>
            <color indexed="81"/>
            <rFont val="Tahoma"/>
            <family val="2"/>
          </rPr>
          <t xml:space="preserve">
Format: AAAA</t>
        </r>
      </text>
    </comment>
    <comment ref="P6" authorId="2" shapeId="0">
      <text>
        <r>
          <rPr>
            <sz val="8"/>
            <color indexed="81"/>
            <rFont val="Tahoma"/>
            <family val="2"/>
          </rPr>
          <t xml:space="preserve">Année de réalisation (format: AAAA). Année durant laquelle les salaires ont effectivement été crédités, resp. payés. N’est pas forcément identique à l’année de la durée de l’occupation de la personne assurée (du/au). Dans le cas de la communication annuelle des salaires, l’année est identique dans tout le fichier. Dans le cas d’une communication complémentaire, des salaires réalisés au cours de différentes années peuvent être indiqués dans le même fichier d’annonce. </t>
        </r>
        <r>
          <rPr>
            <sz val="8"/>
            <color indexed="81"/>
            <rFont val="Tahoma"/>
            <family val="2"/>
          </rPr>
          <t xml:space="preserve">
Format: AAAA</t>
        </r>
      </text>
    </comment>
    <comment ref="A7" authorId="0" shapeId="0">
      <text>
        <r>
          <rPr>
            <sz val="8"/>
            <color indexed="81"/>
            <rFont val="Tahoma"/>
            <family val="2"/>
          </rPr>
          <t>Nuovo o vecchio numero d'assicurazione (Numero
AVS), 16 o 14 posizioni, con punti di separazione.</t>
        </r>
      </text>
    </comment>
    <comment ref="B7" authorId="0" shapeId="0">
      <text>
        <r>
          <rPr>
            <sz val="8"/>
            <color indexed="81"/>
            <rFont val="Tahoma"/>
            <family val="2"/>
          </rPr>
          <t>Cognome (i) e nome (i), separati da virgola.</t>
        </r>
      </text>
    </comment>
    <comment ref="C7" authorId="0" shapeId="0">
      <text>
        <r>
          <rPr>
            <sz val="8"/>
            <color indexed="81"/>
            <rFont val="Tahoma"/>
            <family val="2"/>
          </rPr>
          <t>Data di nascita.
Formato: GG.MM.AAAA</t>
        </r>
      </text>
    </comment>
    <comment ref="D7" authorId="1" shapeId="0">
      <text>
        <r>
          <rPr>
            <sz val="8"/>
            <color indexed="81"/>
            <rFont val="Tahoma"/>
            <family val="2"/>
          </rPr>
          <t>F per femminile
M per maschile</t>
        </r>
      </text>
    </comment>
    <comment ref="E7" authorId="0" shapeId="0">
      <text>
        <r>
          <rPr>
            <sz val="8"/>
            <color indexed="81"/>
            <rFont val="Tahoma"/>
            <family val="2"/>
          </rPr>
          <t>Cantone, dove si svolge l'attività rispettivamente il posto
di lavoro dell'assicurato (vale come base per il diritto
agli assegni familiari). Contenuto: Sigla auto.</t>
        </r>
      </text>
    </comment>
    <comment ref="F7" authorId="2" shapeId="0">
      <text>
        <r>
          <rPr>
            <sz val="8"/>
            <color indexed="81"/>
            <rFont val="Tahoma"/>
            <family val="2"/>
          </rPr>
          <t>Inizio attività, rispettivamente di ogni periodo per il quale il salario é stato dichiarato (può essere anche un periodo di un anno precedente). Nell'anno d'entrata deve, di regola, corrispondere alla data d'inizio contratto.
Formato: GG.MM.AAAA</t>
        </r>
        <r>
          <rPr>
            <sz val="8"/>
            <color indexed="81"/>
            <rFont val="Tahoma"/>
            <family val="2"/>
          </rPr>
          <t xml:space="preserve">
</t>
        </r>
      </text>
    </comment>
    <comment ref="G7" authorId="2" shapeId="0">
      <text>
        <r>
          <rPr>
            <sz val="8"/>
            <color indexed="81"/>
            <rFont val="Tahoma"/>
            <family val="2"/>
          </rPr>
          <t>Fine attività rispettivamente di ogni periodo per il quale il salario é stato dichiarato (può essere anche un periodo di un anno precedente). Nell'anno di uscita deve, di regola, corrispondere alla data di fine contratto. 
Le date "Dal" "Al" devono riferirsi allo stesso anno. Per la registrazione di ulteriori anni, usare più righe. Ogni riga deve corrispondere ad un anno.</t>
        </r>
        <r>
          <rPr>
            <sz val="8"/>
            <color indexed="81"/>
            <rFont val="Tahoma"/>
            <family val="2"/>
          </rPr>
          <t xml:space="preserve">
Formato: GG.MM.AAAA</t>
        </r>
      </text>
    </comment>
    <comment ref="H7" authorId="2" shapeId="0">
      <text>
        <r>
          <rPr>
            <sz val="8"/>
            <color indexed="81"/>
            <rFont val="Tahoma"/>
            <family val="2"/>
          </rPr>
          <t>x = Cessazione attività.</t>
        </r>
      </text>
    </comment>
    <comment ref="I7" authorId="2" shapeId="0">
      <text>
        <r>
          <rPr>
            <sz val="8"/>
            <color indexed="81"/>
            <rFont val="Tahoma"/>
            <family val="2"/>
          </rPr>
          <t>Salario soggetto all'AVS.</t>
        </r>
        <r>
          <rPr>
            <sz val="8"/>
            <color indexed="81"/>
            <rFont val="Tahoma"/>
            <family val="2"/>
          </rPr>
          <t xml:space="preserve">
</t>
        </r>
      </text>
    </comment>
    <comment ref="K7" authorId="2" shapeId="0">
      <text>
        <r>
          <rPr>
            <sz val="8"/>
            <color indexed="81"/>
            <rFont val="Tahoma"/>
            <family val="2"/>
          </rPr>
          <t xml:space="preserve">Salario soggetto all'AD.
</t>
        </r>
      </text>
    </comment>
    <comment ref="L7" authorId="2" shapeId="0">
      <text>
        <r>
          <rPr>
            <sz val="8"/>
            <color indexed="81"/>
            <rFont val="Tahoma"/>
            <family val="2"/>
          </rPr>
          <t>Salario compl. soggetto all'AD2.</t>
        </r>
        <r>
          <rPr>
            <sz val="8"/>
            <color indexed="81"/>
            <rFont val="Tahoma"/>
            <family val="2"/>
          </rPr>
          <t xml:space="preserve">
</t>
        </r>
      </text>
    </comment>
    <comment ref="M7" authorId="2" shapeId="0">
      <text>
        <r>
          <rPr>
            <sz val="8"/>
            <color indexed="81"/>
            <rFont val="Tahoma"/>
            <family val="2"/>
          </rPr>
          <t>x = Persone esenti dal contributo AF</t>
        </r>
        <r>
          <rPr>
            <sz val="8"/>
            <color indexed="81"/>
            <rFont val="Tahoma"/>
            <family val="2"/>
          </rPr>
          <t xml:space="preserve">
</t>
        </r>
      </text>
    </comment>
    <comment ref="N7" authorId="2" shapeId="0">
      <text>
        <r>
          <rPr>
            <sz val="8"/>
            <color indexed="81"/>
            <rFont val="Tahoma"/>
            <family val="2"/>
          </rPr>
          <t>Assegni familiari pagati secondo regolamento o Leggi cantonali</t>
        </r>
      </text>
    </comment>
    <comment ref="O7" authorId="2" shapeId="0">
      <text>
        <r>
          <rPr>
            <sz val="8"/>
            <color indexed="81"/>
            <rFont val="Tahoma"/>
            <family val="2"/>
          </rPr>
          <t>Anno di realizzazione (Formato: AAAA). Anno nel quale sono stati pagati rispettivamente registrati dei salari.
Non devono necessariamente corrispondere all'anno di attività. La dichiarazione dei salari deve avere per tutti i salari lo stesso periodo (anno) di realizzazione. Nel conteggio complementare possono figurare salari con diversi periodi di realizzazione.</t>
        </r>
        <r>
          <rPr>
            <sz val="8"/>
            <color indexed="81"/>
            <rFont val="Tahoma"/>
            <family val="2"/>
          </rPr>
          <t xml:space="preserve">
Formato: AAAA</t>
        </r>
      </text>
    </comment>
    <comment ref="P7" authorId="2" shapeId="0">
      <text>
        <r>
          <rPr>
            <sz val="8"/>
            <color indexed="81"/>
            <rFont val="Tahoma"/>
            <family val="2"/>
          </rPr>
          <t>Anno di realizzazione (Formato: AAAA). Anno nel quale sono stati pagati rispettivamente registrati dei salari.
Non devono necessariamente corrispondere all'anno di attività. La dichiarazione dei salari deve avere per tutti i salari lo stesso periodo (anno) di realizzazione. Nel conteggio complementare possono figurare salari con diversi periodi di realizzazione.</t>
        </r>
        <r>
          <rPr>
            <sz val="8"/>
            <color indexed="81"/>
            <rFont val="Tahoma"/>
            <family val="2"/>
          </rPr>
          <t xml:space="preserve">
Formato: AAAA</t>
        </r>
      </text>
    </comment>
    <comment ref="A8" authorId="0" shapeId="0">
      <text>
        <r>
          <rPr>
            <sz val="8"/>
            <color indexed="81"/>
            <rFont val="Tahoma"/>
            <family val="2"/>
          </rPr>
          <t>New 13-digit insured person number (OASI number) with punctuation.
Format: 756.1234.5678.90</t>
        </r>
      </text>
    </comment>
    <comment ref="B8" authorId="0" shapeId="0">
      <text>
        <r>
          <rPr>
            <sz val="8"/>
            <color indexed="81"/>
            <rFont val="Tahoma"/>
            <family val="2"/>
          </rPr>
          <t>Surname(s) and first name(s), comma separated</t>
        </r>
      </text>
    </comment>
    <comment ref="C8" authorId="0" shapeId="0">
      <text>
        <r>
          <rPr>
            <sz val="8"/>
            <color indexed="81"/>
            <rFont val="Tahoma"/>
            <family val="2"/>
          </rPr>
          <t>Date of birth
Format: DD.MM.YYYY</t>
        </r>
      </text>
    </comment>
    <comment ref="D8" authorId="1" shapeId="0">
      <text>
        <r>
          <rPr>
            <sz val="8"/>
            <color indexed="81"/>
            <rFont val="Tahoma"/>
            <family val="2"/>
          </rPr>
          <t>F for female
M for male</t>
        </r>
      </text>
    </comment>
    <comment ref="E8" authorId="0" shapeId="0">
      <text>
        <r>
          <rPr>
            <sz val="8"/>
            <color indexed="81"/>
            <rFont val="Tahoma"/>
            <family val="2"/>
          </rPr>
          <t>Canton where the insured person's place of work or employment is located (serves as the basis for the applicable family allowance regulations). Content: Car registration number</t>
        </r>
      </text>
    </comment>
    <comment ref="F8" authorId="2" shapeId="0">
      <text>
        <r>
          <rPr>
            <sz val="8"/>
            <color indexed="81"/>
            <rFont val="Tahoma"/>
            <family val="2"/>
          </rPr>
          <t>Start of the duration of employment or of the period for which the declared salary was paid (can also be a previous year). In the year of entry into service, usually identical with the beginning of the employment contract.
Format: DD.MM.YYYY</t>
        </r>
      </text>
    </comment>
    <comment ref="G8" authorId="2" shapeId="0">
      <text>
        <r>
          <rPr>
            <sz val="8"/>
            <color indexed="81"/>
            <rFont val="Tahoma"/>
            <family val="2"/>
          </rPr>
          <t>End of the duration of employment or the period for which the declared salary was paid (can also be a previous year). In the year of termination of employment, usually identical to the end of the employment contract. The "to" year may not differ from the "from" year. Several lines are required for the certification of several years.
Format: DD.MM.YYYY</t>
        </r>
      </text>
    </comment>
    <comment ref="H8" authorId="2" shapeId="0">
      <text>
        <r>
          <rPr>
            <sz val="8"/>
            <color indexed="81"/>
            <rFont val="Tahoma"/>
            <family val="2"/>
          </rPr>
          <t>x = End of employment corresponds to termination of service.</t>
        </r>
      </text>
    </comment>
    <comment ref="I8" authorId="2" shapeId="0">
      <text>
        <r>
          <rPr>
            <sz val="8"/>
            <color indexed="81"/>
            <rFont val="Tahoma"/>
            <family val="2"/>
          </rPr>
          <t>OASI-obligatory wage.</t>
        </r>
      </text>
    </comment>
    <comment ref="K8" authorId="2" shapeId="0">
      <text>
        <r>
          <rPr>
            <sz val="8"/>
            <color indexed="81"/>
            <rFont val="Tahoma"/>
            <family val="2"/>
          </rPr>
          <t>UI-obligatory wage.</t>
        </r>
      </text>
    </comment>
    <comment ref="L8" authorId="2" shapeId="0">
      <text>
        <r>
          <rPr>
            <sz val="8"/>
            <color indexed="81"/>
            <rFont val="Tahoma"/>
            <family val="2"/>
          </rPr>
          <t>UI-additional obligatory wage (UI 2).</t>
        </r>
      </text>
    </comment>
    <comment ref="M8" authorId="2" shapeId="0">
      <text>
        <r>
          <rPr>
            <sz val="8"/>
            <color indexed="81"/>
            <rFont val="Tahoma"/>
            <family val="2"/>
          </rPr>
          <t>x = The person is exempt from the obligation to pay FCF contributions.</t>
        </r>
      </text>
    </comment>
    <comment ref="N8" authorId="2" shapeId="0">
      <text>
        <r>
          <rPr>
            <sz val="8"/>
            <color indexed="81"/>
            <rFont val="Tahoma"/>
            <family val="2"/>
          </rPr>
          <t>Family allowance paid out according to FCF regulations or cantonal legislation</t>
        </r>
      </text>
    </comment>
    <comment ref="O8" authorId="2" shapeId="0">
      <text>
        <r>
          <rPr>
            <sz val="8"/>
            <color indexed="81"/>
            <rFont val="Tahoma"/>
            <family val="2"/>
          </rPr>
          <t>Year of realisation (format: YYYY). Year in which the wages were paid or credited. Not necessarily identical with the year of employment (from/to). In the case of an annual wage report, the year of realisation is identical throughout the wage report file. A supplementary notification may contain wages for several realisation years.
Format: YYYY</t>
        </r>
      </text>
    </comment>
    <comment ref="P8" authorId="3" shapeId="0">
      <text>
        <r>
          <rPr>
            <sz val="9"/>
            <color indexed="81"/>
            <rFont val="Segoe UI"/>
            <family val="2"/>
          </rPr>
          <t>Language of the registered person:
D, F, I, E</t>
        </r>
      </text>
    </comment>
  </commentList>
</comments>
</file>

<file path=xl/sharedStrings.xml><?xml version="1.0" encoding="utf-8"?>
<sst xmlns="http://schemas.openxmlformats.org/spreadsheetml/2006/main" count="1833" uniqueCount="227">
  <si>
    <t>Lohnblatt</t>
  </si>
  <si>
    <t>Arbeitgeber</t>
  </si>
  <si>
    <t>AHV-Nummer</t>
  </si>
  <si>
    <t>Geburtsdatum</t>
  </si>
  <si>
    <t>Jan.</t>
  </si>
  <si>
    <t>Feb.</t>
  </si>
  <si>
    <t>März</t>
  </si>
  <si>
    <t>April</t>
  </si>
  <si>
    <t>Mai</t>
  </si>
  <si>
    <t>Juni</t>
  </si>
  <si>
    <t>Juli</t>
  </si>
  <si>
    <t>Aug.</t>
  </si>
  <si>
    <t>Sept.</t>
  </si>
  <si>
    <t>Okt.</t>
  </si>
  <si>
    <t>Nov.</t>
  </si>
  <si>
    <t>Naturallohn</t>
  </si>
  <si>
    <t>Datum</t>
  </si>
  <si>
    <t>Unterschrift des Arbeitgebers</t>
  </si>
  <si>
    <t>AHV/IV/  EO/ALV-Beiträge</t>
  </si>
  <si>
    <t>Grundlohn</t>
  </si>
  <si>
    <t>Total</t>
  </si>
  <si>
    <t xml:space="preserve">   </t>
  </si>
  <si>
    <t>Monat</t>
  </si>
  <si>
    <t>Rentner?</t>
  </si>
  <si>
    <t>AHV-Nr.</t>
  </si>
  <si>
    <t>Name, Vorname</t>
  </si>
  <si>
    <t>AHV-Bruttolohn</t>
  </si>
  <si>
    <t>Geburts-
datum</t>
  </si>
  <si>
    <t>von</t>
  </si>
  <si>
    <t>bis</t>
  </si>
  <si>
    <t>Geschlecht</t>
  </si>
  <si>
    <t>Name</t>
  </si>
  <si>
    <t>Vorname</t>
  </si>
  <si>
    <t>Geburtsmonat</t>
  </si>
  <si>
    <t>Rentenmonat</t>
  </si>
  <si>
    <t>Laufmonat</t>
  </si>
  <si>
    <t>Beiträge</t>
  </si>
  <si>
    <t>Familien-
zulagen</t>
  </si>
  <si>
    <t>andere nicht
beitrags-
pflichtige
Vergütungen</t>
  </si>
  <si>
    <t>Dez.</t>
  </si>
  <si>
    <t>andere Abzüge</t>
  </si>
  <si>
    <t>beitragspflichtige Barvergütungen</t>
  </si>
  <si>
    <t>[1 + 2 + 3]</t>
  </si>
  <si>
    <t>Mt. im Rentenalter</t>
  </si>
  <si>
    <t>effektiv bezahlt im Rentenalter</t>
  </si>
  <si>
    <t>geschuldet</t>
  </si>
  <si>
    <t>zu viel bezahlte ALV-Beiträge</t>
  </si>
  <si>
    <t>zu viel bezahlt wegen Rentnerfreibetrag</t>
  </si>
  <si>
    <t>RENTNERFREIBETRAG</t>
  </si>
  <si>
    <t>effektiv bezahlte ALV-Beiträge</t>
  </si>
  <si>
    <t>geschuldete ALV-Beiträge</t>
  </si>
  <si>
    <t>&gt;0</t>
  </si>
  <si>
    <t>max. ALV-pflichtig</t>
  </si>
  <si>
    <t>Lohnmeldung</t>
  </si>
  <si>
    <t>[1+2+3-4]</t>
  </si>
  <si>
    <t>[1+2+6+7]</t>
  </si>
  <si>
    <t>[von 5]</t>
  </si>
  <si>
    <t>beitrags-
pflichtiger
Bruttolohn AHV/IV/EO</t>
  </si>
  <si>
    <t>Brutto-Barlohn</t>
  </si>
  <si>
    <t>ausbezahlter Nettolohn</t>
  </si>
  <si>
    <t>Bemerkungen für den Arbeitgeber und den Arbeitnehmenden</t>
  </si>
  <si>
    <t>01.01.</t>
  </si>
  <si>
    <t>01.02.</t>
  </si>
  <si>
    <t>01.03.</t>
  </si>
  <si>
    <t>01.04.</t>
  </si>
  <si>
    <t>01.05.</t>
  </si>
  <si>
    <t>01.06.</t>
  </si>
  <si>
    <t>01.07.</t>
  </si>
  <si>
    <t>01.08.</t>
  </si>
  <si>
    <t>01.09.</t>
  </si>
  <si>
    <t>01.10.</t>
  </si>
  <si>
    <t>01.11.</t>
  </si>
  <si>
    <t>01.12.</t>
  </si>
  <si>
    <t>31.01.</t>
  </si>
  <si>
    <t>28.02.</t>
  </si>
  <si>
    <t>31.03.</t>
  </si>
  <si>
    <t>30.04.</t>
  </si>
  <si>
    <t>31.05.</t>
  </si>
  <si>
    <t>30.06.</t>
  </si>
  <si>
    <t>31.07.</t>
  </si>
  <si>
    <t>31.08.</t>
  </si>
  <si>
    <t>30.09.</t>
  </si>
  <si>
    <t>31.10.</t>
  </si>
  <si>
    <t>30.11.</t>
  </si>
  <si>
    <t>31.12.</t>
  </si>
  <si>
    <t xml:space="preserve">Abr.-Nr. </t>
  </si>
  <si>
    <t>PAT-BVG</t>
  </si>
  <si>
    <t>A</t>
  </si>
  <si>
    <r>
      <t>Firma</t>
    </r>
    <r>
      <rPr>
        <sz val="9"/>
        <color indexed="8"/>
        <rFont val="Arial"/>
        <family val="2"/>
      </rPr>
      <t xml:space="preserve">
</t>
    </r>
    <r>
      <rPr>
        <sz val="7"/>
        <color indexed="8"/>
        <rFont val="Arial"/>
        <family val="2"/>
      </rPr>
      <t>Entreprise
Ditta</t>
    </r>
  </si>
  <si>
    <r>
      <t>Anzahl Mitarbeitende</t>
    </r>
    <r>
      <rPr>
        <sz val="9"/>
        <color indexed="8"/>
        <rFont val="Arial"/>
        <family val="2"/>
      </rPr>
      <t xml:space="preserve">
</t>
    </r>
    <r>
      <rPr>
        <sz val="7"/>
        <color indexed="8"/>
        <rFont val="Arial"/>
        <family val="2"/>
      </rPr>
      <t>Nombre de collaborateurs
Numero di collaboratori</t>
    </r>
  </si>
  <si>
    <r>
      <t>Total AHV Lohnsumme</t>
    </r>
    <r>
      <rPr>
        <sz val="9"/>
        <color indexed="8"/>
        <rFont val="Arial"/>
        <family val="2"/>
      </rPr>
      <t xml:space="preserve">
</t>
    </r>
    <r>
      <rPr>
        <sz val="7"/>
        <color indexed="8"/>
        <rFont val="Arial"/>
        <family val="2"/>
      </rPr>
      <t>Total masse salariale AVS
Totale somma salariale AVS</t>
    </r>
  </si>
  <si>
    <r>
      <t>AbrNr</t>
    </r>
    <r>
      <rPr>
        <sz val="7"/>
        <color indexed="8"/>
        <rFont val="Arial"/>
        <family val="2"/>
      </rPr>
      <t xml:space="preserve">
NoDecpte
No.Cont.</t>
    </r>
  </si>
  <si>
    <t>AHVNr</t>
  </si>
  <si>
    <t>GebDat</t>
  </si>
  <si>
    <t>Kt</t>
  </si>
  <si>
    <t>AHV-Lohn</t>
  </si>
  <si>
    <t>FAK Zulage</t>
  </si>
  <si>
    <t>RJahr</t>
  </si>
  <si>
    <t>No AVS</t>
  </si>
  <si>
    <t>Nom</t>
  </si>
  <si>
    <t>DateNais</t>
  </si>
  <si>
    <t>Sexe</t>
  </si>
  <si>
    <t>Ct</t>
  </si>
  <si>
    <t>du</t>
  </si>
  <si>
    <t>au</t>
  </si>
  <si>
    <t>S</t>
  </si>
  <si>
    <t>Salaire AVS</t>
  </si>
  <si>
    <t>Alloc</t>
  </si>
  <si>
    <t>AnnéeR</t>
  </si>
  <si>
    <t>N. AVS</t>
  </si>
  <si>
    <t>Nome</t>
  </si>
  <si>
    <t>DatNascita</t>
  </si>
  <si>
    <t>Sesso</t>
  </si>
  <si>
    <t>dal</t>
  </si>
  <si>
    <t>al</t>
  </si>
  <si>
    <t>Salario AVS</t>
  </si>
  <si>
    <t>Indennità</t>
  </si>
  <si>
    <t>AnnoR</t>
  </si>
  <si>
    <t>M/F</t>
  </si>
  <si>
    <t>Eintritt ins Rentenalter</t>
  </si>
  <si>
    <t>Zusammenzug</t>
  </si>
  <si>
    <t>andere</t>
  </si>
  <si>
    <t>M
/
F</t>
  </si>
  <si>
    <t>von
–
bis</t>
  </si>
  <si>
    <t>Grund-
lohn</t>
  </si>
  <si>
    <t>Natural-
lohn</t>
  </si>
  <si>
    <t>Rentner-
frei-
betrag</t>
  </si>
  <si>
    <t>aus-
bezahlter Nettolohn</t>
  </si>
  <si>
    <t>beitrags-
pflichtiger
Bruttolohn AHV/IV/
EO</t>
  </si>
  <si>
    <t>andere nicht
beitrags-
pflichtige
Vergütun-
gen</t>
  </si>
  <si>
    <t>Empfangs-
bestätigung:
Visum
Arbeitnehmer</t>
  </si>
  <si>
    <t>[8-(9 bis 13)]</t>
  </si>
  <si>
    <t>andere Bar-
vergütungen
(13. ML usw.)</t>
  </si>
  <si>
    <t>[8-(9_13)]</t>
  </si>
  <si>
    <t>BVG-
Beiträge</t>
  </si>
  <si>
    <t>UVG-
Prämien</t>
  </si>
  <si>
    <t>KTG-
Prämien</t>
  </si>
  <si>
    <t>Stammblatt</t>
  </si>
  <si>
    <t>Geschlecht
(F/M)</t>
  </si>
  <si>
    <t>AHV-Nummer
(756.XXXX.XXXX.XX)</t>
  </si>
  <si>
    <t>BVG-
Beiträge
(%)</t>
  </si>
  <si>
    <t>UVG-
Prämien
(%)</t>
  </si>
  <si>
    <t>KTG-
Prämien
(%)</t>
  </si>
  <si>
    <t>andere Abzüge
(%)</t>
  </si>
  <si>
    <t>Abr.-Nr.</t>
  </si>
  <si>
    <t>Arbeitgeber:</t>
  </si>
  <si>
    <t>Geburtsdatum
(TT.MM.JJJJ)</t>
  </si>
  <si>
    <t>Bemerkungen</t>
  </si>
  <si>
    <t>Geschlecht fehlt</t>
  </si>
  <si>
    <t>1a</t>
  </si>
  <si>
    <t>1b</t>
  </si>
  <si>
    <t>1c</t>
  </si>
  <si>
    <t>1d</t>
  </si>
  <si>
    <t>AHV-Nummer fehlt</t>
  </si>
  <si>
    <t>AHV-Nummer im falschen Format</t>
  </si>
  <si>
    <t>Geburtsdatum fehlt</t>
  </si>
  <si>
    <t>2a</t>
  </si>
  <si>
    <t>2b</t>
  </si>
  <si>
    <t>3a</t>
  </si>
  <si>
    <t>3b</t>
  </si>
  <si>
    <t>2c</t>
  </si>
  <si>
    <t>AHV-Nummer muss mit ’756’ beginnen</t>
  </si>
  <si>
    <t>gemäss Prüfziffer ungültige AHV-Nummer</t>
  </si>
  <si>
    <t>Januar</t>
  </si>
  <si>
    <t>Februar</t>
  </si>
  <si>
    <t>August</t>
  </si>
  <si>
    <t>September</t>
  </si>
  <si>
    <t>Oktober</t>
  </si>
  <si>
    <t>November</t>
  </si>
  <si>
    <t>Dezember</t>
  </si>
  <si>
    <r>
      <t xml:space="preserve">Dieser Zusammenzug muss der </t>
    </r>
    <r>
      <rPr>
        <i/>
        <sz val="9"/>
        <color indexed="9"/>
        <rFont val="Arial"/>
        <family val="2"/>
      </rPr>
      <t>medisuisse</t>
    </r>
    <r>
      <rPr>
        <sz val="9"/>
        <color indexed="9"/>
        <rFont val="Arial"/>
        <family val="2"/>
      </rPr>
      <t xml:space="preserve"> </t>
    </r>
    <r>
      <rPr>
        <u/>
        <sz val="9"/>
        <color indexed="9"/>
        <rFont val="Arial"/>
        <family val="2"/>
      </rPr>
      <t>nicht</t>
    </r>
    <r>
      <rPr>
        <sz val="9"/>
        <color indexed="9"/>
        <rFont val="Arial"/>
        <family val="2"/>
      </rPr>
      <t xml:space="preserve"> eingereicht werden.</t>
    </r>
  </si>
  <si>
    <r>
      <t xml:space="preserve">Dieses Stammblatt muss der </t>
    </r>
    <r>
      <rPr>
        <i/>
        <sz val="9"/>
        <color indexed="9"/>
        <rFont val="Arial"/>
        <family val="2"/>
      </rPr>
      <t>medisuisse</t>
    </r>
    <r>
      <rPr>
        <sz val="9"/>
        <color indexed="9"/>
        <rFont val="Arial"/>
        <family val="2"/>
      </rPr>
      <t xml:space="preserve"> </t>
    </r>
    <r>
      <rPr>
        <u/>
        <sz val="9"/>
        <color indexed="9"/>
        <rFont val="Arial"/>
        <family val="2"/>
      </rPr>
      <t>nicht</t>
    </r>
    <r>
      <rPr>
        <sz val="9"/>
        <color indexed="9"/>
        <rFont val="Arial"/>
        <family val="2"/>
      </rPr>
      <t xml:space="preserve"> eingereicht werden.</t>
    </r>
  </si>
  <si>
    <r>
      <t xml:space="preserve">Die Lohnblätter müssen der </t>
    </r>
    <r>
      <rPr>
        <i/>
        <sz val="9"/>
        <color indexed="9"/>
        <rFont val="Arial"/>
        <family val="2"/>
      </rPr>
      <t>medisuisse</t>
    </r>
    <r>
      <rPr>
        <sz val="9"/>
        <color indexed="9"/>
        <rFont val="Arial"/>
        <family val="2"/>
      </rPr>
      <t xml:space="preserve"> </t>
    </r>
    <r>
      <rPr>
        <u/>
        <sz val="9"/>
        <color indexed="9"/>
        <rFont val="Arial"/>
        <family val="2"/>
      </rPr>
      <t>nicht</t>
    </r>
    <r>
      <rPr>
        <sz val="9"/>
        <color indexed="9"/>
        <rFont val="Arial"/>
        <family val="2"/>
      </rPr>
      <t xml:space="preserve"> eingereicht werden. Bitte bewahren Sie diese jedoch für die nächste Arbeitgeberkontrolle auf.</t>
    </r>
  </si>
  <si>
    <t>PAT</t>
  </si>
  <si>
    <t>1Z</t>
  </si>
  <si>
    <t>1C</t>
  </si>
  <si>
    <t>2Z</t>
  </si>
  <si>
    <t>2C</t>
  </si>
  <si>
    <t>3Z</t>
  </si>
  <si>
    <t>3C</t>
  </si>
  <si>
    <t>4Z</t>
  </si>
  <si>
    <t>4C</t>
  </si>
  <si>
    <t>Geschlecht nur ’M' oder ’F’</t>
  </si>
  <si>
    <t>Info:
Zahlen im
Lohnblatt
(X = ja)</t>
  </si>
  <si>
    <t>Rentner-
freibetrag</t>
  </si>
  <si>
    <t>Hinweise:</t>
  </si>
  <si>
    <r>
      <t xml:space="preserve">Dieses Stammblatt muss der </t>
    </r>
    <r>
      <rPr>
        <i/>
        <sz val="9"/>
        <rFont val="Arial"/>
        <family val="2"/>
      </rPr>
      <t>medisuisse</t>
    </r>
    <r>
      <rPr>
        <sz val="9"/>
        <rFont val="Arial"/>
        <family val="2"/>
      </rPr>
      <t xml:space="preserve"> nicht eingereicht werden.</t>
    </r>
  </si>
  <si>
    <r>
      <t xml:space="preserve">Dieser Zusammenzug muss der </t>
    </r>
    <r>
      <rPr>
        <i/>
        <sz val="9"/>
        <rFont val="Arial"/>
        <family val="2"/>
      </rPr>
      <t>medisuisse</t>
    </r>
    <r>
      <rPr>
        <sz val="9"/>
        <rFont val="Arial"/>
        <family val="2"/>
      </rPr>
      <t xml:space="preserve"> nicht eingereicht werden.</t>
    </r>
  </si>
  <si>
    <r>
      <t xml:space="preserve">Die Lohnblätter müssen der </t>
    </r>
    <r>
      <rPr>
        <i/>
        <sz val="10"/>
        <rFont val="Arial"/>
        <family val="2"/>
      </rPr>
      <t>medisuisse</t>
    </r>
    <r>
      <rPr>
        <sz val="10"/>
        <rFont val="Arial"/>
        <family val="2"/>
      </rPr>
      <t xml:space="preserve"> nicht eingereicht werden.</t>
    </r>
  </si>
  <si>
    <t xml:space="preserve"> Liste möglicher Hinweise</t>
  </si>
  <si>
    <t>noch nicht AHV-pflichtig (Lohnblatt ’Jugendliche' verwenden)</t>
  </si>
  <si>
    <r>
      <t xml:space="preserve">Bitte übertragen Sie die Angaben Ende Jahr ins </t>
    </r>
    <r>
      <rPr>
        <i/>
        <sz val="9"/>
        <color indexed="9"/>
        <rFont val="Arial"/>
        <family val="2"/>
      </rPr>
      <t>connect</t>
    </r>
    <r>
      <rPr>
        <sz val="9"/>
        <color indexed="9"/>
        <rFont val="Arial"/>
        <family val="2"/>
      </rPr>
      <t xml:space="preserve"> oder auf die von der </t>
    </r>
    <r>
      <rPr>
        <i/>
        <sz val="9"/>
        <color indexed="9"/>
        <rFont val="Arial"/>
        <family val="2"/>
      </rPr>
      <t>medisuisse</t>
    </r>
    <r>
      <rPr>
        <sz val="9"/>
        <color indexed="9"/>
        <rFont val="Arial"/>
        <family val="2"/>
      </rPr>
      <t xml:space="preserve"> zugestellte Lohnmeldung.</t>
    </r>
  </si>
  <si>
    <t>Arbeitnehmeranteil bis 148’200:</t>
  </si>
  <si>
    <t>Rentner-Arbeitnehmeranteil:</t>
  </si>
  <si>
    <t>Sprache</t>
  </si>
  <si>
    <r>
      <t xml:space="preserve">© </t>
    </r>
    <r>
      <rPr>
        <i/>
        <sz val="9"/>
        <rFont val="Arial"/>
        <family val="2"/>
      </rPr>
      <t>medisuisse</t>
    </r>
    <r>
      <rPr>
        <sz val="9"/>
        <rFont val="Arial"/>
        <family val="2"/>
      </rPr>
      <t xml:space="preserve"> 2023</t>
    </r>
  </si>
  <si>
    <t>ALV-Lohn</t>
  </si>
  <si>
    <t>ALVZLohn</t>
  </si>
  <si>
    <t>FAKbefreit</t>
  </si>
  <si>
    <t>Salaire AC</t>
  </si>
  <si>
    <t>Salaire ACc</t>
  </si>
  <si>
    <t>dispAF</t>
  </si>
  <si>
    <t>Salario AD</t>
  </si>
  <si>
    <t>Salario AD2</t>
  </si>
  <si>
    <t>AF esenti</t>
  </si>
  <si>
    <t>InsNo</t>
  </si>
  <si>
    <t>Date of Birth</t>
  </si>
  <si>
    <t>Gender</t>
  </si>
  <si>
    <t>from</t>
  </si>
  <si>
    <t>to</t>
  </si>
  <si>
    <t>L</t>
  </si>
  <si>
    <t>OASI wage</t>
  </si>
  <si>
    <t>UI wage</t>
  </si>
  <si>
    <t>UIS wage</t>
  </si>
  <si>
    <t>FCFexempt</t>
  </si>
  <si>
    <t>FCF allowance</t>
  </si>
  <si>
    <t>RYear</t>
  </si>
  <si>
    <t>Langugage</t>
  </si>
  <si>
    <t>Verzicht</t>
  </si>
  <si>
    <t>Renonciation</t>
  </si>
  <si>
    <t>Rinuncia</t>
  </si>
  <si>
    <t>Renunciation</t>
  </si>
  <si>
    <r>
      <rPr>
        <sz val="9"/>
        <rFont val="Arial"/>
        <family val="2"/>
      </rPr>
      <t xml:space="preserve">© </t>
    </r>
    <r>
      <rPr>
        <i/>
        <sz val="9"/>
        <rFont val="Arial"/>
        <family val="2"/>
      </rPr>
      <t>medisuisse</t>
    </r>
    <r>
      <rPr>
        <sz val="9"/>
        <rFont val="Arial"/>
        <family val="2"/>
      </rPr>
      <t xml:space="preserve"> 2024</t>
    </r>
  </si>
  <si>
    <t>ab Referenzalter separates Lohnblatt verwenden</t>
  </si>
  <si>
    <t>VERZICHT AUF DEN RENTNERFREIBETRAG</t>
  </si>
  <si>
    <r>
      <t>©</t>
    </r>
    <r>
      <rPr>
        <i/>
        <sz val="9"/>
        <rFont val="Arial"/>
        <family val="2"/>
      </rPr>
      <t xml:space="preserve"> medisuisse </t>
    </r>
    <r>
      <rPr>
        <sz val="9"/>
        <rFont val="Arial"/>
        <family val="2"/>
      </rPr>
      <t>2024</t>
    </r>
  </si>
  <si>
    <r>
      <t xml:space="preserve">© </t>
    </r>
    <r>
      <rPr>
        <i/>
        <sz val="9"/>
        <rFont val="Arial"/>
        <family val="2"/>
      </rPr>
      <t>medisuisse</t>
    </r>
    <r>
      <rPr>
        <sz val="9"/>
        <rFont val="Arial"/>
        <family val="2"/>
      </rPr>
      <t xml:space="preserve"> 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</si>
</sst>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 yyyy"/>
    <numFmt numFmtId="165" formatCode="dd"/>
    <numFmt numFmtId="166" formatCode="d/m/yyyy"/>
    <numFmt numFmtId="167" formatCode="dd/mm/yyyy;@"/>
    <numFmt numFmtId="168" formatCode="[$-807]d/\ mmmm\ yyyy;@"/>
    <numFmt numFmtId="169" formatCode="#,##0.00_ ;[Red]\-#,##0.00\ "/>
    <numFmt numFmtId="170" formatCode="#,##0.00_ ;\-#,##0.00\ "/>
    <numFmt numFmtId="171" formatCode="0.000"/>
    <numFmt numFmtId="172" formatCode="#,##0.000"/>
  </numFmts>
  <fonts count="86" x14ac:knownFonts="1">
    <font>
      <sz val="10"/>
      <name val="Arial"/>
    </font>
    <font>
      <sz val="10"/>
      <name val="Arial"/>
      <family val="2"/>
    </font>
    <font>
      <b/>
      <sz val="12"/>
      <name val="Arial"/>
      <family val="2"/>
    </font>
    <font>
      <b/>
      <sz val="14"/>
      <name val="Arial"/>
      <family val="2"/>
    </font>
    <font>
      <sz val="10"/>
      <color indexed="56"/>
      <name val="Arial"/>
      <family val="2"/>
    </font>
    <font>
      <sz val="10"/>
      <color indexed="9"/>
      <name val="Arial"/>
      <family val="2"/>
    </font>
    <font>
      <sz val="10"/>
      <name val="Arial"/>
      <family val="2"/>
    </font>
    <font>
      <b/>
      <sz val="10"/>
      <name val="Arial"/>
      <family val="2"/>
    </font>
    <font>
      <sz val="8"/>
      <name val="Arial"/>
      <family val="2"/>
    </font>
    <font>
      <sz val="11"/>
      <name val="Arial"/>
      <family val="2"/>
    </font>
    <font>
      <sz val="10"/>
      <color indexed="10"/>
      <name val="Arial"/>
      <family val="2"/>
    </font>
    <font>
      <b/>
      <i/>
      <sz val="8"/>
      <name val="Arial"/>
      <family val="2"/>
    </font>
    <font>
      <b/>
      <i/>
      <sz val="10"/>
      <name val="Arial"/>
      <family val="2"/>
    </font>
    <font>
      <sz val="10"/>
      <color indexed="18"/>
      <name val="Arial"/>
      <family val="2"/>
    </font>
    <font>
      <b/>
      <sz val="8"/>
      <name val="Arial"/>
      <family val="2"/>
    </font>
    <font>
      <sz val="8"/>
      <name val="Arial"/>
      <family val="2"/>
    </font>
    <font>
      <sz val="10"/>
      <color indexed="12"/>
      <name val="Arial"/>
      <family val="2"/>
    </font>
    <font>
      <b/>
      <sz val="10"/>
      <color indexed="12"/>
      <name val="Arial"/>
      <family val="2"/>
    </font>
    <font>
      <sz val="10"/>
      <color indexed="9"/>
      <name val="Arial"/>
      <family val="2"/>
    </font>
    <font>
      <b/>
      <sz val="14"/>
      <color indexed="9"/>
      <name val="Arial"/>
      <family val="2"/>
    </font>
    <font>
      <sz val="11"/>
      <name val="Arial"/>
      <family val="2"/>
    </font>
    <font>
      <b/>
      <sz val="11"/>
      <name val="Arial"/>
      <family val="2"/>
    </font>
    <font>
      <b/>
      <sz val="20"/>
      <name val="Arial"/>
      <family val="2"/>
    </font>
    <font>
      <b/>
      <sz val="22"/>
      <name val="Arial"/>
      <family val="2"/>
    </font>
    <font>
      <b/>
      <sz val="18"/>
      <name val="Arial"/>
      <family val="2"/>
    </font>
    <font>
      <b/>
      <sz val="10"/>
      <color indexed="10"/>
      <name val="Arial"/>
      <family val="2"/>
    </font>
    <font>
      <b/>
      <sz val="11"/>
      <color indexed="10"/>
      <name val="Arial"/>
      <family val="2"/>
    </font>
    <font>
      <b/>
      <sz val="18"/>
      <color indexed="9"/>
      <name val="Arial"/>
      <family val="2"/>
    </font>
    <font>
      <i/>
      <sz val="10"/>
      <name val="Arial"/>
      <family val="2"/>
    </font>
    <font>
      <sz val="12"/>
      <name val="Arial"/>
      <family val="2"/>
    </font>
    <font>
      <sz val="9"/>
      <name val="Arial"/>
      <family val="2"/>
    </font>
    <font>
      <sz val="10"/>
      <color indexed="43"/>
      <name val="Arial"/>
      <family val="2"/>
    </font>
    <font>
      <b/>
      <sz val="11"/>
      <color indexed="9"/>
      <name val="Arial"/>
      <family val="2"/>
    </font>
    <font>
      <sz val="9"/>
      <color indexed="9"/>
      <name val="Arial"/>
      <family val="2"/>
    </font>
    <font>
      <sz val="9"/>
      <color indexed="8"/>
      <name val="Arial"/>
      <family val="2"/>
    </font>
    <font>
      <sz val="11"/>
      <color indexed="8"/>
      <name val="Calibri"/>
      <family val="2"/>
    </font>
    <font>
      <sz val="8"/>
      <color indexed="8"/>
      <name val="Arial"/>
      <family val="2"/>
    </font>
    <font>
      <sz val="7"/>
      <color indexed="8"/>
      <name val="Arial"/>
      <family val="2"/>
    </font>
    <font>
      <b/>
      <sz val="11"/>
      <color indexed="12"/>
      <name val="Arial"/>
      <family val="2"/>
    </font>
    <font>
      <b/>
      <sz val="9"/>
      <color indexed="8"/>
      <name val="Arial"/>
      <family val="2"/>
    </font>
    <font>
      <b/>
      <sz val="8"/>
      <color indexed="8"/>
      <name val="Arial"/>
      <family val="2"/>
    </font>
    <font>
      <sz val="8"/>
      <color indexed="81"/>
      <name val="Tahoma"/>
      <family val="2"/>
    </font>
    <font>
      <b/>
      <sz val="15"/>
      <color indexed="13"/>
      <name val="Arial"/>
      <family val="2"/>
    </font>
    <font>
      <sz val="12"/>
      <color indexed="43"/>
      <name val="Arial"/>
      <family val="2"/>
    </font>
    <font>
      <b/>
      <sz val="10"/>
      <color indexed="43"/>
      <name val="Arial"/>
      <family val="2"/>
    </font>
    <font>
      <b/>
      <sz val="10"/>
      <color indexed="43"/>
      <name val="Arial"/>
      <family val="2"/>
    </font>
    <font>
      <sz val="10"/>
      <color indexed="43"/>
      <name val="Arial"/>
      <family val="2"/>
    </font>
    <font>
      <sz val="12"/>
      <color indexed="43"/>
      <name val="Arial"/>
      <family val="2"/>
    </font>
    <font>
      <sz val="11"/>
      <color indexed="43"/>
      <name val="Arial"/>
      <family val="2"/>
    </font>
    <font>
      <sz val="20"/>
      <color indexed="43"/>
      <name val="Arial"/>
      <family val="2"/>
    </font>
    <font>
      <sz val="9"/>
      <color indexed="9"/>
      <name val="Arial"/>
      <family val="2"/>
    </font>
    <font>
      <i/>
      <sz val="9"/>
      <color indexed="9"/>
      <name val="Arial"/>
      <family val="2"/>
    </font>
    <font>
      <u/>
      <sz val="9"/>
      <color indexed="9"/>
      <name val="Arial"/>
      <family val="2"/>
    </font>
    <font>
      <b/>
      <sz val="10"/>
      <color indexed="9"/>
      <name val="Arial"/>
      <family val="2"/>
    </font>
    <font>
      <b/>
      <sz val="10"/>
      <name val="Arial"/>
      <family val="2"/>
    </font>
    <font>
      <sz val="7"/>
      <name val="Arial"/>
      <family val="2"/>
    </font>
    <font>
      <sz val="8"/>
      <color indexed="43"/>
      <name val="Arial"/>
      <family val="2"/>
    </font>
    <font>
      <sz val="10"/>
      <name val="Arial"/>
      <family val="2"/>
    </font>
    <font>
      <i/>
      <sz val="8"/>
      <name val="Arial"/>
      <family val="2"/>
    </font>
    <font>
      <sz val="9"/>
      <name val="Arial"/>
      <family val="2"/>
    </font>
    <font>
      <i/>
      <sz val="9"/>
      <name val="Arial"/>
      <family val="2"/>
    </font>
    <font>
      <sz val="20"/>
      <name val="Arial"/>
      <family val="2"/>
    </font>
    <font>
      <sz val="22"/>
      <name val="Arial"/>
      <family val="2"/>
    </font>
    <font>
      <b/>
      <sz val="11"/>
      <color indexed="43"/>
      <name val="Arial"/>
      <family val="2"/>
    </font>
    <font>
      <sz val="11"/>
      <color theme="1"/>
      <name val="Calibri"/>
      <family val="2"/>
      <scheme val="minor"/>
    </font>
    <font>
      <sz val="10"/>
      <color theme="0"/>
      <name val="Arial"/>
      <family val="2"/>
    </font>
    <font>
      <sz val="8"/>
      <color theme="0"/>
      <name val="Arial"/>
      <family val="2"/>
    </font>
    <font>
      <b/>
      <sz val="10"/>
      <color theme="0"/>
      <name val="Arial"/>
      <family val="2"/>
    </font>
    <font>
      <b/>
      <sz val="10"/>
      <color rgb="FFFF0000"/>
      <name val="Arial"/>
      <family val="2"/>
    </font>
    <font>
      <b/>
      <sz val="11"/>
      <color rgb="FFFF0000"/>
      <name val="Arial"/>
      <family val="2"/>
    </font>
    <font>
      <b/>
      <sz val="14"/>
      <color rgb="FFFF0000"/>
      <name val="Arial"/>
      <family val="2"/>
    </font>
    <font>
      <sz val="10"/>
      <color rgb="FF002060"/>
      <name val="Arial"/>
      <family val="2"/>
    </font>
    <font>
      <b/>
      <sz val="10"/>
      <color rgb="FFFFFF00"/>
      <name val="Arial"/>
      <family val="2"/>
    </font>
    <font>
      <sz val="9"/>
      <color indexed="81"/>
      <name val="Segoe UI"/>
      <family val="2"/>
    </font>
    <font>
      <sz val="10"/>
      <color theme="3" tint="-0.249977111117893"/>
      <name val="Arial"/>
      <family val="2"/>
    </font>
    <font>
      <b/>
      <sz val="15"/>
      <color theme="3" tint="-0.249977111117893"/>
      <name val="Arial"/>
      <family val="2"/>
    </font>
    <font>
      <b/>
      <sz val="15"/>
      <color rgb="FFFF0000"/>
      <name val="Arial"/>
      <family val="2"/>
    </font>
    <font>
      <sz val="10"/>
      <color rgb="FFFFC000"/>
      <name val="Arial"/>
      <family val="2"/>
    </font>
    <font>
      <sz val="8"/>
      <color rgb="FFFFC000"/>
      <name val="Arial"/>
      <family val="2"/>
    </font>
    <font>
      <b/>
      <sz val="10"/>
      <color rgb="FFFFC000"/>
      <name val="Arial"/>
      <family val="2"/>
    </font>
    <font>
      <sz val="10"/>
      <color rgb="FFFFFF00"/>
      <name val="Arial"/>
      <family val="2"/>
    </font>
    <font>
      <sz val="8"/>
      <color rgb="FFFFFF00"/>
      <name val="Arial"/>
      <family val="2"/>
    </font>
    <font>
      <b/>
      <sz val="11"/>
      <color rgb="FFFFFF99"/>
      <name val="Arial"/>
      <family val="2"/>
    </font>
    <font>
      <sz val="5"/>
      <color theme="3" tint="-0.249977111117893"/>
      <name val="Arial"/>
      <family val="2"/>
    </font>
    <font>
      <b/>
      <sz val="10"/>
      <color theme="3" tint="-0.249977111117893"/>
      <name val="Arial"/>
      <family val="2"/>
    </font>
    <font>
      <sz val="8"/>
      <color theme="3" tint="-0.249977111117893"/>
      <name val="Arial"/>
      <family val="2"/>
    </font>
  </fonts>
  <fills count="12">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10"/>
        <bgColor indexed="64"/>
      </patternFill>
    </fill>
    <fill>
      <patternFill patternType="solid">
        <fgColor rgb="FFFFFFCC"/>
        <bgColor indexed="64"/>
      </patternFill>
    </fill>
    <fill>
      <patternFill patternType="solid">
        <fgColor rgb="FFFF0000"/>
        <bgColor indexed="64"/>
      </patternFill>
    </fill>
    <fill>
      <patternFill patternType="solid">
        <fgColor theme="0"/>
        <bgColor indexed="64"/>
      </patternFill>
    </fill>
    <fill>
      <patternFill patternType="solid">
        <fgColor rgb="FFFFCC99"/>
        <bgColor indexed="64"/>
      </patternFill>
    </fill>
    <fill>
      <patternFill patternType="solid">
        <fgColor theme="0" tint="-4.9989318521683403E-2"/>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12"/>
      </top>
      <bottom/>
      <diagonal/>
    </border>
    <border>
      <left style="hair">
        <color indexed="64"/>
      </left>
      <right style="hair">
        <color indexed="64"/>
      </right>
      <top style="thin">
        <color indexed="12"/>
      </top>
      <bottom/>
      <diagonal/>
    </border>
    <border>
      <left style="hair">
        <color indexed="64"/>
      </left>
      <right/>
      <top style="thin">
        <color indexed="12"/>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12"/>
      </bottom>
      <diagonal/>
    </border>
    <border>
      <left style="hair">
        <color indexed="64"/>
      </left>
      <right style="hair">
        <color indexed="64"/>
      </right>
      <top/>
      <bottom style="thin">
        <color indexed="12"/>
      </bottom>
      <diagonal/>
    </border>
    <border>
      <left style="hair">
        <color indexed="64"/>
      </left>
      <right/>
      <top/>
      <bottom style="thin">
        <color indexed="12"/>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ck">
        <color indexed="64"/>
      </diagonal>
    </border>
    <border diagonalUp="1">
      <left style="thin">
        <color indexed="64"/>
      </left>
      <right style="thin">
        <color indexed="64"/>
      </right>
      <top/>
      <bottom style="thin">
        <color indexed="64"/>
      </bottom>
      <diagonal style="thick">
        <color indexed="64"/>
      </diagonal>
    </border>
    <border diagonalUp="1">
      <left style="thin">
        <color indexed="64"/>
      </left>
      <right style="medium">
        <color indexed="64"/>
      </right>
      <top style="thin">
        <color indexed="64"/>
      </top>
      <bottom/>
      <diagonal style="thick">
        <color indexed="64"/>
      </diagonal>
    </border>
    <border diagonalUp="1">
      <left style="thin">
        <color indexed="64"/>
      </left>
      <right style="medium">
        <color indexed="64"/>
      </right>
      <top/>
      <bottom/>
      <diagonal style="thick">
        <color indexed="64"/>
      </diagonal>
    </border>
    <border diagonalUp="1">
      <left style="thin">
        <color indexed="64"/>
      </left>
      <right style="medium">
        <color indexed="64"/>
      </right>
      <top/>
      <bottom style="thin">
        <color indexed="64"/>
      </bottom>
      <diagonal style="thick">
        <color indexed="64"/>
      </diagonal>
    </border>
    <border>
      <left style="thin">
        <color rgb="FFFFFFCC"/>
      </left>
      <right/>
      <top style="thin">
        <color rgb="FFFFFFCC"/>
      </top>
      <bottom/>
      <diagonal/>
    </border>
    <border>
      <left/>
      <right style="thin">
        <color rgb="FFFFFFCC"/>
      </right>
      <top style="thin">
        <color rgb="FFFFFFCC"/>
      </top>
      <bottom/>
      <diagonal/>
    </border>
    <border>
      <left style="thin">
        <color rgb="FFFFFFCC"/>
      </left>
      <right/>
      <top/>
      <bottom/>
      <diagonal/>
    </border>
    <border>
      <left/>
      <right style="thin">
        <color rgb="FFFFFFCC"/>
      </right>
      <top/>
      <bottom/>
      <diagonal/>
    </border>
    <border>
      <left style="thin">
        <color rgb="FFFFFFCC"/>
      </left>
      <right/>
      <top/>
      <bottom style="thin">
        <color rgb="FFFFFFCC"/>
      </bottom>
      <diagonal/>
    </border>
    <border>
      <left/>
      <right style="thin">
        <color rgb="FFFFFFCC"/>
      </right>
      <top/>
      <bottom style="thin">
        <color rgb="FFFFFFCC"/>
      </bottom>
      <diagonal/>
    </border>
    <border>
      <left style="medium">
        <color rgb="FF003366"/>
      </left>
      <right style="medium">
        <color rgb="FF003366"/>
      </right>
      <top style="medium">
        <color rgb="FF003366"/>
      </top>
      <bottom style="medium">
        <color rgb="FF003366"/>
      </bottom>
      <diagonal/>
    </border>
  </borders>
  <cellStyleXfs count="4">
    <xf numFmtId="0" fontId="0" fillId="0" borderId="0"/>
    <xf numFmtId="43" fontId="35" fillId="0" borderId="0" applyFont="0" applyFill="0" applyBorder="0" applyAlignment="0" applyProtection="0"/>
    <xf numFmtId="43" fontId="1" fillId="0" borderId="0" applyFont="0" applyFill="0" applyBorder="0" applyAlignment="0" applyProtection="0"/>
    <xf numFmtId="0" fontId="64" fillId="0" borderId="0"/>
  </cellStyleXfs>
  <cellXfs count="645">
    <xf numFmtId="0" fontId="0" fillId="0" borderId="0" xfId="0"/>
    <xf numFmtId="0" fontId="0" fillId="2" borderId="0" xfId="0" applyFill="1"/>
    <xf numFmtId="0" fontId="0" fillId="2" borderId="0" xfId="0" applyFill="1" applyAlignment="1">
      <alignment vertical="center"/>
    </xf>
    <xf numFmtId="0" fontId="0" fillId="2" borderId="0" xfId="0" applyFill="1" applyProtection="1">
      <protection hidden="1"/>
    </xf>
    <xf numFmtId="0" fontId="4" fillId="2" borderId="0" xfId="0" applyFont="1" applyFill="1" applyProtection="1">
      <protection hidden="1"/>
    </xf>
    <xf numFmtId="4" fontId="9" fillId="3" borderId="2" xfId="0" applyNumberFormat="1" applyFont="1" applyFill="1" applyBorder="1" applyAlignment="1" applyProtection="1">
      <alignment horizontal="right" vertical="center"/>
      <protection hidden="1"/>
    </xf>
    <xf numFmtId="4" fontId="9" fillId="3" borderId="2" xfId="0" applyNumberFormat="1" applyFont="1" applyFill="1" applyBorder="1" applyAlignment="1" applyProtection="1">
      <alignment horizontal="right" vertical="center"/>
    </xf>
    <xf numFmtId="0" fontId="13" fillId="2" borderId="0" xfId="0" applyFont="1" applyFill="1" applyProtection="1">
      <protection hidden="1"/>
    </xf>
    <xf numFmtId="4" fontId="9" fillId="3" borderId="3" xfId="0" applyNumberFormat="1" applyFont="1" applyFill="1" applyBorder="1" applyAlignment="1" applyProtection="1">
      <alignment horizontal="right" vertical="center"/>
      <protection hidden="1"/>
    </xf>
    <xf numFmtId="4" fontId="4" fillId="2" borderId="0" xfId="0" applyNumberFormat="1" applyFont="1" applyFill="1" applyProtection="1">
      <protection hidden="1"/>
    </xf>
    <xf numFmtId="0" fontId="10" fillId="2" borderId="0" xfId="0" applyFont="1" applyFill="1" applyProtection="1">
      <protection hidden="1"/>
    </xf>
    <xf numFmtId="0" fontId="4" fillId="2" borderId="0" xfId="0" applyNumberFormat="1" applyFont="1" applyFill="1" applyProtection="1">
      <protection hidden="1"/>
    </xf>
    <xf numFmtId="164" fontId="4" fillId="2" borderId="0" xfId="0" applyNumberFormat="1" applyFont="1" applyFill="1" applyProtection="1">
      <protection hidden="1"/>
    </xf>
    <xf numFmtId="0" fontId="10" fillId="2" borderId="0" xfId="0" applyFont="1" applyFill="1"/>
    <xf numFmtId="4" fontId="9" fillId="3" borderId="4" xfId="0" applyNumberFormat="1" applyFont="1" applyFill="1" applyBorder="1" applyAlignment="1" applyProtection="1">
      <alignment horizontal="right" vertical="center"/>
      <protection hidden="1"/>
    </xf>
    <xf numFmtId="3" fontId="20" fillId="3" borderId="5" xfId="0" applyNumberFormat="1" applyFont="1" applyFill="1" applyBorder="1" applyAlignment="1" applyProtection="1">
      <alignment horizontal="right" vertical="center"/>
    </xf>
    <xf numFmtId="0" fontId="0" fillId="3" borderId="0" xfId="0" applyFill="1" applyProtection="1"/>
    <xf numFmtId="0" fontId="0" fillId="3" borderId="0" xfId="0" applyFill="1" applyAlignment="1" applyProtection="1">
      <alignment horizontal="center"/>
    </xf>
    <xf numFmtId="0" fontId="15" fillId="3" borderId="0" xfId="0" applyFont="1" applyFill="1" applyAlignment="1" applyProtection="1">
      <alignment horizontal="left" wrapText="1"/>
    </xf>
    <xf numFmtId="0" fontId="2" fillId="3" borderId="0" xfId="0" applyFont="1" applyFill="1" applyProtection="1"/>
    <xf numFmtId="0" fontId="12" fillId="3" borderId="0" xfId="0" applyFont="1" applyFill="1" applyAlignment="1" applyProtection="1">
      <alignment horizontal="right"/>
    </xf>
    <xf numFmtId="0" fontId="17" fillId="3" borderId="0" xfId="0" applyFont="1" applyFill="1" applyAlignment="1" applyProtection="1">
      <alignment horizontal="right"/>
    </xf>
    <xf numFmtId="0" fontId="0" fillId="3" borderId="6" xfId="0" applyFill="1" applyBorder="1" applyProtection="1"/>
    <xf numFmtId="0" fontId="0" fillId="3" borderId="0" xfId="0" applyFill="1" applyAlignment="1" applyProtection="1">
      <alignment vertical="center" wrapText="1"/>
    </xf>
    <xf numFmtId="0" fontId="0" fillId="3" borderId="0" xfId="0" applyFill="1" applyAlignment="1" applyProtection="1">
      <alignment vertical="center"/>
    </xf>
    <xf numFmtId="0" fontId="0" fillId="3" borderId="0" xfId="0"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0" fillId="3" borderId="0" xfId="0" applyFill="1" applyBorder="1" applyAlignment="1" applyProtection="1">
      <alignment vertical="center"/>
    </xf>
    <xf numFmtId="0" fontId="0" fillId="2" borderId="0" xfId="0" applyFill="1" applyProtection="1"/>
    <xf numFmtId="0" fontId="23" fillId="3" borderId="0" xfId="0" applyFont="1" applyFill="1" applyAlignment="1" applyProtection="1">
      <alignment horizontal="center" vertical="center"/>
    </xf>
    <xf numFmtId="0" fontId="23" fillId="0" borderId="0" xfId="0" applyFont="1" applyAlignment="1" applyProtection="1">
      <alignment horizontal="center"/>
    </xf>
    <xf numFmtId="0" fontId="0" fillId="3" borderId="0" xfId="0" applyFill="1" applyBorder="1" applyAlignment="1" applyProtection="1">
      <alignment horizontal="left" vertical="center" wrapText="1"/>
    </xf>
    <xf numFmtId="0" fontId="20" fillId="3" borderId="0" xfId="0" applyFont="1" applyFill="1" applyBorder="1" applyAlignment="1" applyProtection="1">
      <alignment vertical="center"/>
    </xf>
    <xf numFmtId="0" fontId="7" fillId="3" borderId="7" xfId="0" applyFont="1" applyFill="1" applyBorder="1" applyAlignment="1" applyProtection="1">
      <alignment horizontal="center" vertical="center" wrapText="1"/>
    </xf>
    <xf numFmtId="0" fontId="23" fillId="0" borderId="0" xfId="0" applyFont="1" applyBorder="1" applyAlignment="1" applyProtection="1">
      <alignment horizontal="center"/>
    </xf>
    <xf numFmtId="0" fontId="0" fillId="3" borderId="0" xfId="0" applyFill="1" applyBorder="1" applyProtection="1">
      <protection hidden="1"/>
    </xf>
    <xf numFmtId="49" fontId="6" fillId="3" borderId="0" xfId="0" applyNumberFormat="1" applyFont="1" applyFill="1" applyBorder="1" applyProtection="1">
      <protection hidden="1"/>
    </xf>
    <xf numFmtId="0" fontId="5" fillId="3" borderId="0" xfId="0" applyFont="1" applyFill="1" applyBorder="1" applyProtection="1">
      <protection hidden="1"/>
    </xf>
    <xf numFmtId="166" fontId="6" fillId="3" borderId="0" xfId="0" applyNumberFormat="1" applyFont="1" applyFill="1" applyBorder="1" applyProtection="1">
      <protection hidden="1"/>
    </xf>
    <xf numFmtId="4" fontId="9" fillId="0" borderId="2" xfId="0" applyNumberFormat="1" applyFont="1" applyFill="1" applyBorder="1" applyAlignment="1" applyProtection="1">
      <alignment horizontal="right" vertical="center"/>
      <protection hidden="1"/>
    </xf>
    <xf numFmtId="4" fontId="9" fillId="0" borderId="0" xfId="0" applyNumberFormat="1" applyFont="1" applyFill="1" applyBorder="1" applyAlignment="1" applyProtection="1">
      <alignment horizontal="right" vertical="center"/>
      <protection hidden="1"/>
    </xf>
    <xf numFmtId="4" fontId="26" fillId="0" borderId="0" xfId="0" applyNumberFormat="1" applyFont="1" applyFill="1" applyBorder="1" applyAlignment="1" applyProtection="1">
      <alignment horizontal="right" vertical="center"/>
      <protection hidden="1"/>
    </xf>
    <xf numFmtId="4" fontId="25" fillId="0" borderId="0" xfId="0" applyNumberFormat="1" applyFont="1" applyFill="1" applyBorder="1" applyAlignment="1" applyProtection="1">
      <alignment horizontal="left" vertical="center"/>
      <protection hidden="1"/>
    </xf>
    <xf numFmtId="4" fontId="9" fillId="0" borderId="8" xfId="0" applyNumberFormat="1" applyFont="1" applyFill="1" applyBorder="1" applyAlignment="1" applyProtection="1">
      <alignment horizontal="right" vertical="center"/>
      <protection hidden="1"/>
    </xf>
    <xf numFmtId="4" fontId="26" fillId="0" borderId="8" xfId="0" applyNumberFormat="1" applyFont="1" applyFill="1" applyBorder="1" applyAlignment="1" applyProtection="1">
      <alignment horizontal="right" vertical="center"/>
      <protection hidden="1"/>
    </xf>
    <xf numFmtId="4" fontId="25" fillId="0" borderId="8" xfId="0" applyNumberFormat="1" applyFont="1" applyFill="1" applyBorder="1" applyAlignment="1" applyProtection="1">
      <alignment horizontal="left" vertical="center"/>
      <protection hidden="1"/>
    </xf>
    <xf numFmtId="0" fontId="24" fillId="3" borderId="0" xfId="0" applyFont="1" applyFill="1" applyBorder="1" applyProtection="1"/>
    <xf numFmtId="0" fontId="0" fillId="3" borderId="0" xfId="0" applyFill="1" applyBorder="1" applyProtection="1"/>
    <xf numFmtId="0" fontId="0" fillId="3" borderId="0" xfId="0" applyFill="1" applyBorder="1" applyAlignment="1" applyProtection="1"/>
    <xf numFmtId="0" fontId="0" fillId="3" borderId="0" xfId="0" applyFill="1" applyBorder="1" applyAlignment="1" applyProtection="1">
      <alignment horizontal="center"/>
    </xf>
    <xf numFmtId="0" fontId="19" fillId="3" borderId="0" xfId="0" applyFont="1" applyFill="1" applyBorder="1" applyAlignment="1" applyProtection="1">
      <alignment horizontal="center" vertical="center"/>
    </xf>
    <xf numFmtId="0" fontId="2" fillId="3" borderId="0" xfId="0" applyFont="1" applyFill="1" applyBorder="1" applyProtection="1"/>
    <xf numFmtId="0" fontId="0" fillId="0" borderId="0" xfId="0" applyFill="1" applyBorder="1" applyProtection="1"/>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top" wrapText="1"/>
    </xf>
    <xf numFmtId="0" fontId="6" fillId="3" borderId="0" xfId="0" applyFont="1" applyFill="1" applyBorder="1" applyProtection="1"/>
    <xf numFmtId="0" fontId="6" fillId="0" borderId="0" xfId="0" applyFont="1" applyFill="1" applyBorder="1" applyAlignment="1" applyProtection="1">
      <alignment horizontal="left" vertical="top" wrapText="1"/>
    </xf>
    <xf numFmtId="0" fontId="18" fillId="3" borderId="0" xfId="0" applyFont="1" applyFill="1" applyBorder="1" applyProtection="1"/>
    <xf numFmtId="0" fontId="11" fillId="3" borderId="6" xfId="0" applyFont="1" applyFill="1" applyBorder="1" applyAlignment="1" applyProtection="1">
      <alignment horizontal="right"/>
    </xf>
    <xf numFmtId="0" fontId="0" fillId="3" borderId="2" xfId="0" applyFill="1" applyBorder="1" applyAlignment="1" applyProtection="1">
      <alignment horizontal="center" vertical="center"/>
    </xf>
    <xf numFmtId="4" fontId="9" fillId="3" borderId="7" xfId="0" applyNumberFormat="1" applyFont="1" applyFill="1" applyBorder="1" applyAlignment="1" applyProtection="1">
      <alignment horizontal="right" vertical="center"/>
    </xf>
    <xf numFmtId="0" fontId="0" fillId="2" borderId="0" xfId="0" applyFill="1" applyAlignment="1" applyProtection="1">
      <alignment vertical="center"/>
    </xf>
    <xf numFmtId="0" fontId="25" fillId="0" borderId="8" xfId="0" applyFont="1" applyFill="1" applyBorder="1" applyAlignment="1" applyProtection="1">
      <alignment vertical="center"/>
    </xf>
    <xf numFmtId="0" fontId="0" fillId="0" borderId="8" xfId="0" applyFill="1" applyBorder="1" applyAlignment="1" applyProtection="1">
      <alignment horizontal="center" vertical="center" wrapText="1"/>
    </xf>
    <xf numFmtId="4" fontId="9" fillId="0" borderId="8" xfId="0" applyNumberFormat="1" applyFont="1" applyFill="1" applyBorder="1" applyAlignment="1" applyProtection="1">
      <alignment horizontal="right" vertical="center"/>
    </xf>
    <xf numFmtId="4" fontId="9" fillId="0" borderId="8" xfId="0" applyNumberFormat="1" applyFont="1" applyFill="1" applyBorder="1" applyAlignment="1" applyProtection="1">
      <alignment horizontal="center" vertical="center"/>
    </xf>
    <xf numFmtId="0" fontId="0" fillId="2" borderId="0" xfId="0" applyFill="1" applyBorder="1" applyAlignment="1" applyProtection="1">
      <alignment vertical="center"/>
    </xf>
    <xf numFmtId="0" fontId="25" fillId="0" borderId="0" xfId="0" applyFont="1" applyFill="1" applyBorder="1" applyAlignment="1" applyProtection="1">
      <alignment vertical="center"/>
    </xf>
    <xf numFmtId="0" fontId="0" fillId="0" borderId="0" xfId="0" applyFill="1" applyBorder="1" applyAlignment="1" applyProtection="1">
      <alignment horizontal="center" vertical="center" wrapText="1"/>
    </xf>
    <xf numFmtId="4" fontId="9" fillId="0" borderId="0" xfId="0" applyNumberFormat="1" applyFont="1" applyFill="1" applyBorder="1" applyAlignment="1" applyProtection="1">
      <alignment horizontal="right" vertical="center"/>
    </xf>
    <xf numFmtId="4" fontId="9" fillId="0" borderId="0" xfId="0" applyNumberFormat="1" applyFont="1" applyFill="1" applyBorder="1" applyAlignment="1" applyProtection="1">
      <alignment horizontal="center" vertical="center"/>
    </xf>
    <xf numFmtId="4" fontId="9" fillId="3" borderId="3" xfId="0" applyNumberFormat="1" applyFont="1" applyFill="1" applyBorder="1" applyAlignment="1" applyProtection="1">
      <alignment horizontal="right" vertical="center"/>
    </xf>
    <xf numFmtId="4" fontId="9" fillId="3" borderId="9" xfId="0" applyNumberFormat="1" applyFont="1" applyFill="1" applyBorder="1" applyAlignment="1" applyProtection="1">
      <alignment horizontal="right" vertical="center"/>
    </xf>
    <xf numFmtId="0" fontId="10" fillId="3" borderId="0" xfId="0" applyFont="1" applyFill="1" applyBorder="1" applyProtection="1"/>
    <xf numFmtId="0" fontId="7" fillId="3" borderId="0" xfId="0" applyFont="1" applyFill="1" applyBorder="1" applyAlignment="1" applyProtection="1">
      <alignment horizontal="right"/>
    </xf>
    <xf numFmtId="0" fontId="7" fillId="3" borderId="0" xfId="0" applyFont="1" applyFill="1" applyBorder="1" applyProtection="1"/>
    <xf numFmtId="0" fontId="7" fillId="3"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4" fillId="2" borderId="0" xfId="0" applyFont="1" applyFill="1" applyProtection="1"/>
    <xf numFmtId="0" fontId="7" fillId="2" borderId="0" xfId="0" applyFont="1" applyFill="1" applyProtection="1"/>
    <xf numFmtId="0" fontId="20" fillId="3" borderId="0" xfId="0" applyNumberFormat="1" applyFont="1" applyFill="1" applyBorder="1" applyAlignment="1" applyProtection="1">
      <alignment horizontal="left" vertical="center"/>
    </xf>
    <xf numFmtId="0" fontId="20" fillId="3" borderId="0" xfId="0" applyNumberFormat="1" applyFont="1" applyFill="1" applyBorder="1" applyAlignment="1" applyProtection="1">
      <alignment horizontal="center" vertical="center"/>
    </xf>
    <xf numFmtId="0" fontId="21" fillId="3" borderId="0" xfId="0" applyNumberFormat="1" applyFont="1" applyFill="1" applyBorder="1" applyAlignment="1" applyProtection="1">
      <alignment horizontal="right" vertical="center"/>
      <protection hidden="1"/>
    </xf>
    <xf numFmtId="0" fontId="20" fillId="0" borderId="0" xfId="0" applyFont="1" applyFill="1" applyBorder="1" applyAlignment="1" applyProtection="1">
      <alignment vertical="center"/>
    </xf>
    <xf numFmtId="0" fontId="0" fillId="0" borderId="2" xfId="0" applyFill="1" applyBorder="1" applyAlignment="1" applyProtection="1">
      <alignment horizontal="center" vertical="center"/>
    </xf>
    <xf numFmtId="0" fontId="20" fillId="3" borderId="0" xfId="0" applyFont="1" applyFill="1" applyBorder="1" applyAlignment="1" applyProtection="1">
      <alignment vertical="center" wrapText="1"/>
    </xf>
    <xf numFmtId="0" fontId="18" fillId="3" borderId="0" xfId="0" applyFont="1" applyFill="1" applyProtection="1"/>
    <xf numFmtId="0" fontId="18" fillId="3" borderId="0" xfId="0" applyFont="1" applyFill="1" applyAlignment="1" applyProtection="1">
      <alignment horizontal="left"/>
    </xf>
    <xf numFmtId="0" fontId="18" fillId="3" borderId="0" xfId="0" applyFont="1" applyFill="1" applyAlignment="1" applyProtection="1">
      <alignment vertical="center"/>
    </xf>
    <xf numFmtId="4" fontId="9" fillId="3" borderId="10" xfId="0" applyNumberFormat="1" applyFont="1" applyFill="1" applyBorder="1" applyAlignment="1" applyProtection="1">
      <alignment horizontal="right" vertical="center"/>
      <protection hidden="1"/>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7" xfId="0"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3" borderId="3" xfId="0" applyFont="1" applyFill="1" applyBorder="1" applyAlignment="1" applyProtection="1">
      <alignment horizontal="left" vertical="center" wrapText="1"/>
    </xf>
    <xf numFmtId="0" fontId="20" fillId="0" borderId="3" xfId="0" applyNumberFormat="1" applyFont="1" applyFill="1" applyBorder="1" applyAlignment="1" applyProtection="1">
      <alignment horizontal="left" vertical="center"/>
    </xf>
    <xf numFmtId="167" fontId="20" fillId="0" borderId="2" xfId="0" applyNumberFormat="1" applyFont="1" applyFill="1" applyBorder="1" applyAlignment="1" applyProtection="1">
      <alignment horizontal="center" vertical="center"/>
    </xf>
    <xf numFmtId="0" fontId="20" fillId="0" borderId="7" xfId="0" applyNumberFormat="1" applyFont="1" applyFill="1" applyBorder="1" applyAlignment="1" applyProtection="1">
      <alignment horizontal="center" vertical="center"/>
    </xf>
    <xf numFmtId="3" fontId="20" fillId="0" borderId="2" xfId="0" applyNumberFormat="1" applyFont="1" applyFill="1" applyBorder="1" applyAlignment="1" applyProtection="1">
      <alignment horizontal="right" vertical="center"/>
    </xf>
    <xf numFmtId="0" fontId="5" fillId="0" borderId="0" xfId="0" applyFont="1" applyFill="1" applyProtection="1">
      <protection hidden="1"/>
    </xf>
    <xf numFmtId="0" fontId="15" fillId="3" borderId="0" xfId="0" applyFont="1" applyFill="1" applyBorder="1" applyAlignment="1" applyProtection="1">
      <alignment horizontal="right" vertical="center"/>
    </xf>
    <xf numFmtId="0" fontId="0" fillId="2" borderId="0" xfId="0" applyFill="1" applyAlignment="1" applyProtection="1">
      <alignment vertical="top"/>
    </xf>
    <xf numFmtId="0" fontId="0" fillId="3" borderId="0" xfId="0" applyFill="1" applyBorder="1" applyAlignment="1" applyProtection="1">
      <alignment vertical="top"/>
    </xf>
    <xf numFmtId="0" fontId="9" fillId="3" borderId="0" xfId="0" applyFont="1" applyFill="1" applyBorder="1" applyAlignment="1" applyProtection="1">
      <alignment vertical="top"/>
    </xf>
    <xf numFmtId="0" fontId="0" fillId="0" borderId="0" xfId="0" applyFill="1" applyAlignment="1" applyProtection="1">
      <alignment vertical="top"/>
    </xf>
    <xf numFmtId="0" fontId="21" fillId="3" borderId="0" xfId="0" applyFont="1" applyFill="1" applyBorder="1" applyAlignment="1" applyProtection="1">
      <alignment horizontal="left" vertical="top" wrapText="1"/>
    </xf>
    <xf numFmtId="0" fontId="30" fillId="3" borderId="2" xfId="0" applyFont="1" applyFill="1" applyBorder="1" applyAlignment="1" applyProtection="1">
      <alignment horizontal="center" vertical="center"/>
    </xf>
    <xf numFmtId="0" fontId="22" fillId="3" borderId="0" xfId="0" applyFont="1" applyFill="1" applyAlignment="1" applyProtection="1">
      <alignment horizontal="center" vertical="center" wrapText="1"/>
    </xf>
    <xf numFmtId="0" fontId="1" fillId="3" borderId="0" xfId="0" applyFont="1" applyFill="1" applyAlignment="1" applyProtection="1">
      <alignment horizontal="left" vertical="center" wrapText="1"/>
    </xf>
    <xf numFmtId="0" fontId="16" fillId="3" borderId="6" xfId="0" applyFont="1" applyFill="1" applyBorder="1" applyAlignment="1" applyProtection="1">
      <alignment horizontal="center"/>
    </xf>
    <xf numFmtId="0" fontId="21" fillId="0" borderId="0" xfId="0" applyFont="1" applyFill="1" applyBorder="1" applyAlignment="1" applyProtection="1">
      <alignment horizontal="left" vertical="center"/>
    </xf>
    <xf numFmtId="0" fontId="3" fillId="3" borderId="0" xfId="0" applyFont="1" applyFill="1" applyBorder="1" applyAlignment="1" applyProtection="1">
      <alignment horizontal="right" vertical="center"/>
    </xf>
    <xf numFmtId="0" fontId="31" fillId="2" borderId="0" xfId="0" applyFont="1" applyFill="1" applyProtection="1"/>
    <xf numFmtId="0" fontId="43" fillId="2" borderId="0" xfId="0" applyFont="1" applyFill="1" applyProtection="1"/>
    <xf numFmtId="0" fontId="31" fillId="2" borderId="0" xfId="0" applyFont="1" applyFill="1" applyProtection="1">
      <protection hidden="1"/>
    </xf>
    <xf numFmtId="0" fontId="44" fillId="2" borderId="0" xfId="0" applyFont="1" applyFill="1" applyProtection="1">
      <protection hidden="1"/>
    </xf>
    <xf numFmtId="0" fontId="44" fillId="2" borderId="0" xfId="0" applyFont="1" applyFill="1" applyProtection="1"/>
    <xf numFmtId="0" fontId="45" fillId="2" borderId="0" xfId="0" applyFont="1" applyFill="1" applyProtection="1"/>
    <xf numFmtId="0" fontId="31" fillId="2" borderId="0" xfId="0" applyFont="1" applyFill="1" applyAlignment="1" applyProtection="1">
      <alignment vertical="center"/>
      <protection hidden="1"/>
    </xf>
    <xf numFmtId="0" fontId="43" fillId="2" borderId="0" xfId="0" applyFont="1" applyFill="1" applyAlignment="1" applyProtection="1">
      <alignment vertical="center"/>
    </xf>
    <xf numFmtId="0" fontId="31" fillId="2" borderId="0" xfId="0" applyFont="1" applyFill="1" applyAlignment="1" applyProtection="1">
      <alignment vertical="center"/>
    </xf>
    <xf numFmtId="0" fontId="43" fillId="2" borderId="0" xfId="0" applyFont="1" applyFill="1" applyBorder="1" applyAlignment="1" applyProtection="1">
      <alignment vertical="center"/>
    </xf>
    <xf numFmtId="0" fontId="31" fillId="2" borderId="0" xfId="0" applyFont="1" applyFill="1" applyBorder="1" applyAlignment="1" applyProtection="1">
      <alignment vertical="center"/>
    </xf>
    <xf numFmtId="0" fontId="31" fillId="2" borderId="0" xfId="0" applyFont="1" applyFill="1" applyAlignment="1" applyProtection="1">
      <alignment vertical="top"/>
    </xf>
    <xf numFmtId="0" fontId="43" fillId="2" borderId="0" xfId="0" applyFont="1" applyFill="1" applyAlignment="1" applyProtection="1">
      <alignment vertical="top"/>
    </xf>
    <xf numFmtId="0" fontId="46" fillId="2" borderId="0" xfId="0" applyFont="1" applyFill="1" applyProtection="1"/>
    <xf numFmtId="0" fontId="47" fillId="2" borderId="0" xfId="0" applyFont="1" applyFill="1" applyProtection="1"/>
    <xf numFmtId="0" fontId="48" fillId="2" borderId="0" xfId="0" applyFont="1" applyFill="1" applyProtection="1"/>
    <xf numFmtId="0" fontId="24" fillId="3" borderId="0" xfId="0" applyFont="1" applyFill="1" applyProtection="1"/>
    <xf numFmtId="0" fontId="33" fillId="4" borderId="0" xfId="0" applyFont="1" applyFill="1" applyBorder="1" applyProtection="1"/>
    <xf numFmtId="0" fontId="34" fillId="4" borderId="0" xfId="0" applyFont="1" applyFill="1" applyBorder="1" applyProtection="1"/>
    <xf numFmtId="14" fontId="34" fillId="4" borderId="0" xfId="0" applyNumberFormat="1" applyFont="1" applyFill="1" applyBorder="1" applyProtection="1"/>
    <xf numFmtId="0" fontId="34" fillId="4" borderId="0" xfId="0" applyFont="1" applyFill="1" applyBorder="1" applyAlignment="1" applyProtection="1">
      <alignment horizontal="center"/>
    </xf>
    <xf numFmtId="169" fontId="34" fillId="4" borderId="0" xfId="2" applyNumberFormat="1" applyFont="1" applyFill="1" applyBorder="1" applyAlignment="1" applyProtection="1">
      <alignment horizontal="right"/>
    </xf>
    <xf numFmtId="1" fontId="34" fillId="4" borderId="0" xfId="0" applyNumberFormat="1" applyFont="1" applyFill="1" applyBorder="1" applyProtection="1"/>
    <xf numFmtId="0" fontId="34" fillId="0" borderId="0" xfId="0" applyFont="1" applyFill="1" applyBorder="1" applyProtection="1"/>
    <xf numFmtId="0" fontId="36" fillId="4" borderId="0" xfId="0" applyFont="1" applyFill="1" applyBorder="1" applyAlignment="1" applyProtection="1">
      <alignment horizontal="left" vertical="top" wrapText="1"/>
    </xf>
    <xf numFmtId="3" fontId="38" fillId="4" borderId="0" xfId="2" applyNumberFormat="1" applyFont="1" applyFill="1" applyBorder="1" applyAlignment="1" applyProtection="1">
      <alignment horizontal="left" vertical="center"/>
    </xf>
    <xf numFmtId="0" fontId="34" fillId="0" borderId="0" xfId="0" applyFont="1" applyFill="1" applyBorder="1" applyAlignment="1" applyProtection="1">
      <alignment horizontal="left" vertical="top"/>
    </xf>
    <xf numFmtId="0" fontId="36" fillId="4" borderId="0" xfId="0" applyFont="1" applyFill="1" applyBorder="1" applyAlignment="1" applyProtection="1">
      <alignment vertical="top" wrapText="1"/>
    </xf>
    <xf numFmtId="14" fontId="34" fillId="4" borderId="0" xfId="0" applyNumberFormat="1" applyFont="1" applyFill="1" applyBorder="1" applyAlignment="1" applyProtection="1">
      <alignment horizontal="left" vertical="top"/>
    </xf>
    <xf numFmtId="0" fontId="34" fillId="4" borderId="0" xfId="0" applyFont="1" applyFill="1" applyBorder="1" applyAlignment="1" applyProtection="1">
      <alignment horizontal="center" vertical="top"/>
    </xf>
    <xf numFmtId="14" fontId="34" fillId="4" borderId="0" xfId="0" applyNumberFormat="1" applyFont="1" applyFill="1" applyBorder="1" applyAlignment="1" applyProtection="1">
      <alignment vertical="top"/>
    </xf>
    <xf numFmtId="169" fontId="34" fillId="4" borderId="0" xfId="2" applyNumberFormat="1" applyFont="1" applyFill="1" applyBorder="1" applyAlignment="1" applyProtection="1">
      <alignment horizontal="right" vertical="top"/>
    </xf>
    <xf numFmtId="169" fontId="34" fillId="4" borderId="0" xfId="0" applyNumberFormat="1" applyFont="1" applyFill="1" applyBorder="1" applyAlignment="1" applyProtection="1">
      <alignment horizontal="right" vertical="top"/>
    </xf>
    <xf numFmtId="1" fontId="34" fillId="4" borderId="0" xfId="0" applyNumberFormat="1" applyFont="1" applyFill="1" applyBorder="1" applyAlignment="1" applyProtection="1">
      <alignment vertical="top"/>
    </xf>
    <xf numFmtId="0" fontId="34" fillId="0" borderId="0" xfId="0" applyFont="1" applyFill="1" applyBorder="1" applyAlignment="1" applyProtection="1">
      <alignment vertical="top"/>
    </xf>
    <xf numFmtId="49" fontId="39" fillId="3" borderId="13" xfId="0" applyNumberFormat="1" applyFont="1" applyFill="1" applyBorder="1" applyAlignment="1" applyProtection="1">
      <alignment vertical="top"/>
    </xf>
    <xf numFmtId="49" fontId="39" fillId="3" borderId="14" xfId="0" applyNumberFormat="1" applyFont="1" applyFill="1" applyBorder="1" applyAlignment="1" applyProtection="1">
      <alignment vertical="top"/>
    </xf>
    <xf numFmtId="14" fontId="39" fillId="3" borderId="14" xfId="0" applyNumberFormat="1" applyFont="1" applyFill="1" applyBorder="1" applyAlignment="1" applyProtection="1">
      <alignment horizontal="right" vertical="top"/>
    </xf>
    <xf numFmtId="49" fontId="39" fillId="3" borderId="14" xfId="0" applyNumberFormat="1" applyFont="1" applyFill="1" applyBorder="1" applyAlignment="1" applyProtection="1">
      <alignment horizontal="center" vertical="top"/>
    </xf>
    <xf numFmtId="169" fontId="39" fillId="3" borderId="14" xfId="2" applyNumberFormat="1" applyFont="1" applyFill="1" applyBorder="1" applyAlignment="1" applyProtection="1">
      <alignment horizontal="right" vertical="top"/>
    </xf>
    <xf numFmtId="169" fontId="40" fillId="3" borderId="14" xfId="2" applyNumberFormat="1" applyFont="1" applyFill="1" applyBorder="1" applyAlignment="1" applyProtection="1">
      <alignment horizontal="right" vertical="top"/>
    </xf>
    <xf numFmtId="1" fontId="39" fillId="3" borderId="15" xfId="0" applyNumberFormat="1" applyFont="1" applyFill="1" applyBorder="1" applyAlignment="1" applyProtection="1">
      <alignment horizontal="right" vertical="top"/>
    </xf>
    <xf numFmtId="49" fontId="39" fillId="0" borderId="0" xfId="0" applyNumberFormat="1" applyFont="1" applyBorder="1" applyAlignment="1" applyProtection="1"/>
    <xf numFmtId="49" fontId="37" fillId="3" borderId="16" xfId="0" applyNumberFormat="1" applyFont="1" applyFill="1" applyBorder="1" applyAlignment="1" applyProtection="1">
      <alignment vertical="top"/>
    </xf>
    <xf numFmtId="49" fontId="37" fillId="3" borderId="17" xfId="0" applyNumberFormat="1" applyFont="1" applyFill="1" applyBorder="1" applyAlignment="1" applyProtection="1">
      <alignment vertical="top"/>
    </xf>
    <xf numFmtId="14" fontId="37" fillId="3" borderId="17" xfId="0" applyNumberFormat="1" applyFont="1" applyFill="1" applyBorder="1" applyAlignment="1" applyProtection="1">
      <alignment horizontal="right" vertical="top"/>
    </xf>
    <xf numFmtId="49" fontId="37" fillId="3" borderId="17" xfId="0" applyNumberFormat="1" applyFont="1" applyFill="1" applyBorder="1" applyAlignment="1" applyProtection="1">
      <alignment horizontal="center" vertical="top"/>
    </xf>
    <xf numFmtId="169" fontId="37" fillId="3" borderId="17" xfId="2" applyNumberFormat="1" applyFont="1" applyFill="1" applyBorder="1" applyAlignment="1" applyProtection="1">
      <alignment horizontal="right" vertical="top"/>
    </xf>
    <xf numFmtId="1" fontId="37" fillId="3" borderId="18" xfId="0" applyNumberFormat="1" applyFont="1" applyFill="1" applyBorder="1" applyAlignment="1" applyProtection="1">
      <alignment horizontal="right" vertical="top"/>
    </xf>
    <xf numFmtId="49" fontId="37" fillId="0" borderId="0" xfId="0" applyNumberFormat="1" applyFont="1" applyBorder="1" applyAlignment="1" applyProtection="1"/>
    <xf numFmtId="49" fontId="37" fillId="3" borderId="19" xfId="0" applyNumberFormat="1" applyFont="1" applyFill="1" applyBorder="1" applyAlignment="1" applyProtection="1">
      <alignment vertical="top"/>
    </xf>
    <xf numFmtId="49" fontId="37" fillId="3" borderId="20" xfId="0" applyNumberFormat="1" applyFont="1" applyFill="1" applyBorder="1" applyAlignment="1" applyProtection="1">
      <alignment vertical="top"/>
    </xf>
    <xf numFmtId="14" fontId="37" fillId="3" borderId="20" xfId="0" applyNumberFormat="1" applyFont="1" applyFill="1" applyBorder="1" applyAlignment="1" applyProtection="1">
      <alignment horizontal="right" vertical="top"/>
    </xf>
    <xf numFmtId="49" fontId="37" fillId="3" borderId="20" xfId="0" applyNumberFormat="1" applyFont="1" applyFill="1" applyBorder="1" applyAlignment="1" applyProtection="1">
      <alignment horizontal="center" vertical="top"/>
    </xf>
    <xf numFmtId="169" fontId="37" fillId="3" borderId="20" xfId="2" applyNumberFormat="1" applyFont="1" applyFill="1" applyBorder="1" applyAlignment="1" applyProtection="1">
      <alignment horizontal="right" vertical="top"/>
    </xf>
    <xf numFmtId="1" fontId="37" fillId="3" borderId="21" xfId="0" applyNumberFormat="1" applyFont="1" applyFill="1" applyBorder="1" applyAlignment="1" applyProtection="1">
      <alignment horizontal="right" vertical="top"/>
    </xf>
    <xf numFmtId="49" fontId="34" fillId="0" borderId="0" xfId="0" applyNumberFormat="1" applyFont="1" applyBorder="1" applyProtection="1">
      <protection locked="0"/>
    </xf>
    <xf numFmtId="14" fontId="34" fillId="0" borderId="0" xfId="0" applyNumberFormat="1" applyFont="1" applyBorder="1" applyProtection="1">
      <protection locked="0"/>
    </xf>
    <xf numFmtId="49" fontId="34" fillId="0" borderId="0" xfId="0" applyNumberFormat="1" applyFont="1" applyBorder="1" applyAlignment="1" applyProtection="1">
      <alignment horizontal="center"/>
      <protection locked="0"/>
    </xf>
    <xf numFmtId="169" fontId="34" fillId="0" borderId="0" xfId="2" applyNumberFormat="1" applyFont="1" applyBorder="1" applyAlignment="1" applyProtection="1">
      <alignment horizontal="right"/>
      <protection locked="0"/>
    </xf>
    <xf numFmtId="1" fontId="34" fillId="0" borderId="0" xfId="0" applyNumberFormat="1" applyFont="1" applyBorder="1" applyProtection="1">
      <protection locked="0"/>
    </xf>
    <xf numFmtId="0" fontId="34" fillId="0" borderId="0" xfId="0" applyFont="1" applyBorder="1" applyProtection="1">
      <protection locked="0"/>
    </xf>
    <xf numFmtId="0" fontId="34" fillId="0" borderId="0" xfId="0" applyNumberFormat="1" applyFont="1" applyBorder="1" applyProtection="1">
      <protection locked="0"/>
    </xf>
    <xf numFmtId="0" fontId="34" fillId="0" borderId="0" xfId="0" applyNumberFormat="1" applyFont="1" applyBorder="1" applyAlignment="1" applyProtection="1">
      <alignment horizontal="center"/>
      <protection locked="0"/>
    </xf>
    <xf numFmtId="0" fontId="34" fillId="0" borderId="0" xfId="2" applyNumberFormat="1" applyFont="1" applyBorder="1" applyAlignment="1" applyProtection="1">
      <alignment horizontal="right"/>
      <protection locked="0"/>
    </xf>
    <xf numFmtId="0" fontId="34" fillId="5" borderId="0" xfId="0" applyNumberFormat="1" applyFont="1" applyFill="1" applyBorder="1" applyProtection="1">
      <protection locked="0"/>
    </xf>
    <xf numFmtId="167" fontId="34" fillId="5" borderId="0" xfId="0" applyNumberFormat="1" applyFont="1" applyFill="1" applyBorder="1" applyProtection="1">
      <protection locked="0"/>
    </xf>
    <xf numFmtId="0" fontId="34" fillId="0" borderId="0" xfId="0" applyNumberFormat="1" applyFont="1" applyFill="1" applyBorder="1" applyProtection="1">
      <protection locked="0"/>
    </xf>
    <xf numFmtId="0" fontId="34" fillId="0" borderId="0" xfId="0" applyNumberFormat="1" applyFont="1" applyFill="1" applyBorder="1" applyAlignment="1" applyProtection="1">
      <alignment horizontal="center"/>
      <protection locked="0"/>
    </xf>
    <xf numFmtId="0" fontId="34" fillId="0" borderId="0" xfId="2" applyNumberFormat="1" applyFont="1" applyFill="1" applyBorder="1" applyAlignment="1" applyProtection="1">
      <alignment horizontal="right"/>
      <protection locked="0"/>
    </xf>
    <xf numFmtId="2" fontId="39" fillId="3" borderId="1" xfId="0" applyNumberFormat="1" applyFont="1" applyFill="1" applyBorder="1" applyAlignment="1" applyProtection="1">
      <alignment horizontal="left" vertical="center" wrapText="1"/>
      <protection locked="0"/>
    </xf>
    <xf numFmtId="0" fontId="34" fillId="3" borderId="1" xfId="0" applyNumberFormat="1" applyFont="1" applyFill="1" applyBorder="1" applyAlignment="1" applyProtection="1">
      <alignment horizontal="left" vertical="top" wrapText="1"/>
      <protection locked="0"/>
    </xf>
    <xf numFmtId="0" fontId="10" fillId="2" borderId="0" xfId="0" applyFont="1" applyFill="1" applyProtection="1"/>
    <xf numFmtId="0" fontId="46" fillId="2" borderId="0" xfId="0" applyFont="1" applyFill="1" applyProtection="1">
      <protection hidden="1"/>
    </xf>
    <xf numFmtId="0" fontId="48" fillId="2" borderId="0" xfId="0" applyFont="1" applyFill="1" applyProtection="1">
      <protection hidden="1"/>
    </xf>
    <xf numFmtId="4" fontId="48" fillId="2" borderId="0" xfId="0" applyNumberFormat="1" applyFont="1" applyFill="1" applyAlignment="1" applyProtection="1">
      <alignment horizontal="center"/>
      <protection hidden="1"/>
    </xf>
    <xf numFmtId="0" fontId="48" fillId="2" borderId="0" xfId="0" applyNumberFormat="1" applyFont="1" applyFill="1" applyBorder="1" applyAlignment="1" applyProtection="1">
      <alignment horizontal="left" vertical="center"/>
    </xf>
    <xf numFmtId="4" fontId="48" fillId="2" borderId="0" xfId="0" applyNumberFormat="1" applyFont="1" applyFill="1" applyProtection="1">
      <protection hidden="1"/>
    </xf>
    <xf numFmtId="3" fontId="48" fillId="2" borderId="0" xfId="0" applyNumberFormat="1" applyFont="1" applyFill="1" applyProtection="1">
      <protection hidden="1"/>
    </xf>
    <xf numFmtId="165" fontId="48" fillId="2" borderId="0" xfId="0" applyNumberFormat="1" applyFont="1" applyFill="1" applyProtection="1">
      <protection hidden="1"/>
    </xf>
    <xf numFmtId="0" fontId="48" fillId="2" borderId="0" xfId="0" applyNumberFormat="1" applyFont="1" applyFill="1" applyProtection="1">
      <protection hidden="1"/>
    </xf>
    <xf numFmtId="164" fontId="48" fillId="2" borderId="0" xfId="0" applyNumberFormat="1" applyFont="1" applyFill="1" applyProtection="1">
      <protection hidden="1"/>
    </xf>
    <xf numFmtId="1" fontId="48" fillId="2" borderId="0" xfId="0" applyNumberFormat="1" applyFont="1" applyFill="1" applyProtection="1">
      <protection hidden="1"/>
    </xf>
    <xf numFmtId="3" fontId="31" fillId="2" borderId="0" xfId="0" applyNumberFormat="1" applyFont="1" applyFill="1" applyProtection="1">
      <protection hidden="1"/>
    </xf>
    <xf numFmtId="1" fontId="31" fillId="2" borderId="0" xfId="0" applyNumberFormat="1" applyFont="1" applyFill="1" applyProtection="1">
      <protection hidden="1"/>
    </xf>
    <xf numFmtId="3" fontId="31" fillId="2" borderId="0" xfId="0" applyNumberFormat="1" applyFont="1" applyFill="1" applyBorder="1" applyAlignment="1" applyProtection="1">
      <alignment vertical="center"/>
      <protection hidden="1"/>
    </xf>
    <xf numFmtId="0" fontId="31" fillId="2" borderId="0" xfId="0" applyFont="1" applyFill="1" applyBorder="1" applyAlignment="1" applyProtection="1">
      <alignment vertical="center"/>
      <protection hidden="1"/>
    </xf>
    <xf numFmtId="3" fontId="31" fillId="2" borderId="0" xfId="0" applyNumberFormat="1" applyFont="1" applyFill="1" applyAlignment="1" applyProtection="1">
      <alignment vertical="center"/>
      <protection hidden="1"/>
    </xf>
    <xf numFmtId="0" fontId="31" fillId="2" borderId="0" xfId="0" applyFont="1" applyFill="1"/>
    <xf numFmtId="167" fontId="31" fillId="2" borderId="0" xfId="0" applyNumberFormat="1" applyFont="1" applyFill="1"/>
    <xf numFmtId="49" fontId="31" fillId="2" borderId="0" xfId="0" applyNumberFormat="1" applyFont="1" applyFill="1" applyAlignment="1" applyProtection="1">
      <alignment vertical="center"/>
      <protection hidden="1"/>
    </xf>
    <xf numFmtId="0" fontId="31" fillId="2" borderId="0" xfId="0" applyFont="1" applyFill="1" applyAlignment="1">
      <alignment vertical="center"/>
    </xf>
    <xf numFmtId="4" fontId="34" fillId="5" borderId="0" xfId="0" applyNumberFormat="1" applyFont="1" applyFill="1" applyBorder="1" applyProtection="1">
      <protection locked="0"/>
    </xf>
    <xf numFmtId="0" fontId="54" fillId="3"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22" fillId="0" borderId="0" xfId="0" applyFont="1" applyFill="1" applyBorder="1" applyAlignment="1" applyProtection="1">
      <alignment horizontal="center" vertical="center" wrapText="1"/>
    </xf>
    <xf numFmtId="0" fontId="0" fillId="0" borderId="0" xfId="0" applyFill="1" applyBorder="1" applyAlignment="1" applyProtection="1">
      <alignment vertical="center"/>
    </xf>
    <xf numFmtId="0" fontId="31" fillId="0" borderId="0" xfId="0" applyFont="1" applyFill="1" applyBorder="1" applyAlignment="1" applyProtection="1">
      <alignment vertical="center"/>
    </xf>
    <xf numFmtId="3" fontId="20" fillId="0" borderId="0" xfId="0" applyNumberFormat="1" applyFont="1" applyFill="1" applyBorder="1" applyAlignment="1" applyProtection="1">
      <alignment horizontal="right" vertical="center"/>
    </xf>
    <xf numFmtId="0" fontId="7" fillId="3" borderId="0" xfId="0" applyFont="1" applyFill="1" applyAlignment="1" applyProtection="1">
      <alignment vertical="center"/>
    </xf>
    <xf numFmtId="0" fontId="6" fillId="3" borderId="0" xfId="0" applyFont="1" applyFill="1" applyProtection="1"/>
    <xf numFmtId="0" fontId="8" fillId="3" borderId="0" xfId="0" applyFont="1" applyFill="1" applyProtection="1"/>
    <xf numFmtId="0" fontId="8" fillId="3" borderId="2" xfId="0" applyFont="1" applyFill="1" applyBorder="1" applyAlignment="1" applyProtection="1">
      <alignment horizontal="center" vertical="center"/>
    </xf>
    <xf numFmtId="0" fontId="14" fillId="3" borderId="8" xfId="0" applyFont="1" applyFill="1" applyBorder="1" applyAlignment="1" applyProtection="1">
      <alignment horizontal="center" vertical="center"/>
    </xf>
    <xf numFmtId="0" fontId="55" fillId="0" borderId="12" xfId="0" applyFont="1" applyFill="1" applyBorder="1" applyAlignment="1" applyProtection="1">
      <alignment horizontal="center" vertical="center"/>
    </xf>
    <xf numFmtId="0" fontId="55" fillId="0" borderId="11" xfId="0" applyFont="1" applyFill="1" applyBorder="1" applyAlignment="1" applyProtection="1">
      <alignment horizontal="center" vertical="center"/>
    </xf>
    <xf numFmtId="0" fontId="15" fillId="3" borderId="0" xfId="0" applyFont="1" applyFill="1" applyProtection="1"/>
    <xf numFmtId="0" fontId="15" fillId="3" borderId="2" xfId="0" applyFont="1" applyFill="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3" borderId="7"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57" fillId="3" borderId="0" xfId="0" applyFont="1" applyFill="1" applyBorder="1" applyAlignment="1" applyProtection="1">
      <alignment horizontal="center"/>
    </xf>
    <xf numFmtId="0" fontId="0" fillId="0" borderId="0" xfId="0" applyFill="1" applyProtection="1"/>
    <xf numFmtId="0" fontId="27" fillId="0" borderId="0" xfId="0" applyFont="1" applyFill="1" applyBorder="1" applyAlignment="1" applyProtection="1">
      <alignment horizontal="center" vertical="center"/>
    </xf>
    <xf numFmtId="0" fontId="49" fillId="2" borderId="0" xfId="0" applyFont="1" applyFill="1" applyProtection="1"/>
    <xf numFmtId="167" fontId="31" fillId="2" borderId="0" xfId="0" applyNumberFormat="1" applyFont="1" applyFill="1" applyProtection="1"/>
    <xf numFmtId="0" fontId="5" fillId="0" borderId="0" xfId="0" applyFont="1" applyFill="1" applyProtection="1"/>
    <xf numFmtId="0" fontId="6" fillId="2" borderId="0" xfId="0" applyFont="1" applyFill="1" applyProtection="1"/>
    <xf numFmtId="0" fontId="56" fillId="2" borderId="0" xfId="0" applyFont="1" applyFill="1" applyProtection="1"/>
    <xf numFmtId="0" fontId="15" fillId="2" borderId="0" xfId="0" applyFont="1" applyFill="1" applyProtection="1"/>
    <xf numFmtId="49" fontId="31" fillId="2" borderId="0" xfId="0" applyNumberFormat="1" applyFont="1" applyFill="1" applyProtection="1"/>
    <xf numFmtId="49" fontId="31" fillId="2" borderId="0" xfId="0" applyNumberFormat="1" applyFont="1" applyFill="1" applyAlignment="1" applyProtection="1">
      <alignment vertical="center"/>
    </xf>
    <xf numFmtId="0" fontId="53" fillId="0" borderId="0" xfId="0" applyFont="1" applyFill="1" applyProtection="1"/>
    <xf numFmtId="0" fontId="45" fillId="2" borderId="0" xfId="0" applyNumberFormat="1" applyFont="1" applyFill="1" applyProtection="1"/>
    <xf numFmtId="0" fontId="45" fillId="2" borderId="0" xfId="0" applyFont="1" applyFill="1" applyAlignment="1" applyProtection="1">
      <alignment vertical="center"/>
    </xf>
    <xf numFmtId="0" fontId="7" fillId="2" borderId="0" xfId="0" applyFont="1" applyFill="1" applyAlignment="1" applyProtection="1">
      <alignment vertical="center"/>
    </xf>
    <xf numFmtId="0" fontId="21" fillId="3" borderId="0" xfId="0" applyNumberFormat="1" applyFont="1" applyFill="1" applyBorder="1" applyAlignment="1" applyProtection="1">
      <alignment horizontal="right" vertical="center"/>
    </xf>
    <xf numFmtId="4" fontId="4" fillId="2" borderId="0" xfId="0" applyNumberFormat="1" applyFont="1" applyFill="1" applyProtection="1"/>
    <xf numFmtId="0" fontId="4" fillId="2" borderId="0" xfId="0" applyNumberFormat="1" applyFont="1" applyFill="1" applyProtection="1"/>
    <xf numFmtId="164" fontId="4" fillId="2" borderId="0" xfId="0" applyNumberFormat="1" applyFont="1" applyFill="1" applyProtection="1"/>
    <xf numFmtId="0" fontId="13" fillId="2" borderId="0" xfId="0" applyFont="1" applyFill="1" applyProtection="1"/>
    <xf numFmtId="0" fontId="32" fillId="0" borderId="0" xfId="0" applyFont="1" applyFill="1" applyBorder="1" applyAlignment="1" applyProtection="1">
      <alignment horizontal="left" vertical="center" indent="1"/>
    </xf>
    <xf numFmtId="167" fontId="29" fillId="0" borderId="0" xfId="0" applyNumberFormat="1" applyFont="1" applyFill="1" applyBorder="1" applyAlignment="1" applyProtection="1">
      <alignment horizontal="center" vertical="center"/>
    </xf>
    <xf numFmtId="4" fontId="9" fillId="7" borderId="2" xfId="0" applyNumberFormat="1" applyFont="1" applyFill="1" applyBorder="1" applyAlignment="1" applyProtection="1">
      <alignment horizontal="right" vertical="center"/>
      <protection locked="0"/>
    </xf>
    <xf numFmtId="4" fontId="9" fillId="7" borderId="7" xfId="0" applyNumberFormat="1" applyFont="1" applyFill="1" applyBorder="1" applyAlignment="1" applyProtection="1">
      <alignment horizontal="right" vertical="center"/>
      <protection locked="0"/>
    </xf>
    <xf numFmtId="0" fontId="8" fillId="0" borderId="3" xfId="0" applyNumberFormat="1" applyFont="1" applyFill="1" applyBorder="1" applyAlignment="1" applyProtection="1">
      <alignment horizontal="left" vertical="center"/>
    </xf>
    <xf numFmtId="167" fontId="8" fillId="0" borderId="2"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horizontal="center" vertical="center"/>
    </xf>
    <xf numFmtId="16" fontId="8" fillId="0" borderId="7" xfId="0" applyNumberFormat="1" applyFont="1" applyFill="1" applyBorder="1" applyAlignment="1" applyProtection="1">
      <alignment horizontal="center" vertical="center"/>
    </xf>
    <xf numFmtId="3" fontId="8" fillId="0" borderId="2" xfId="0" applyNumberFormat="1" applyFont="1" applyFill="1" applyBorder="1" applyAlignment="1" applyProtection="1">
      <alignment horizontal="right" vertical="center"/>
    </xf>
    <xf numFmtId="3" fontId="8" fillId="0" borderId="3" xfId="0" applyNumberFormat="1" applyFont="1" applyFill="1" applyBorder="1" applyAlignment="1" applyProtection="1">
      <alignment horizontal="right" vertical="center"/>
    </xf>
    <xf numFmtId="3" fontId="8" fillId="0" borderId="4" xfId="0" applyNumberFormat="1" applyFont="1" applyFill="1" applyBorder="1" applyAlignment="1" applyProtection="1">
      <alignment horizontal="right" vertical="center"/>
    </xf>
    <xf numFmtId="3" fontId="8" fillId="0" borderId="7" xfId="0" applyNumberFormat="1" applyFont="1" applyFill="1" applyBorder="1" applyAlignment="1" applyProtection="1">
      <alignment horizontal="right" vertical="center"/>
    </xf>
    <xf numFmtId="0" fontId="14" fillId="0" borderId="8" xfId="0" applyNumberFormat="1" applyFont="1" applyFill="1" applyBorder="1" applyAlignment="1" applyProtection="1">
      <alignment horizontal="left" vertical="center"/>
    </xf>
    <xf numFmtId="167" fontId="14" fillId="0" borderId="8" xfId="0" applyNumberFormat="1" applyFont="1" applyFill="1" applyBorder="1" applyAlignment="1" applyProtection="1">
      <alignment horizontal="center" vertical="center"/>
    </xf>
    <xf numFmtId="0" fontId="14" fillId="0" borderId="8" xfId="0" applyNumberFormat="1" applyFont="1" applyFill="1" applyBorder="1" applyAlignment="1" applyProtection="1">
      <alignment horizontal="center" vertical="center"/>
    </xf>
    <xf numFmtId="0" fontId="14" fillId="0" borderId="22" xfId="0" applyNumberFormat="1" applyFont="1" applyFill="1" applyBorder="1" applyAlignment="1" applyProtection="1">
      <alignment horizontal="center" vertical="center"/>
    </xf>
    <xf numFmtId="3" fontId="14" fillId="3" borderId="23" xfId="0" applyNumberFormat="1" applyFont="1" applyFill="1" applyBorder="1" applyAlignment="1" applyProtection="1">
      <alignment horizontal="right" vertical="center"/>
    </xf>
    <xf numFmtId="3" fontId="14" fillId="0" borderId="23" xfId="0" applyNumberFormat="1" applyFont="1" applyFill="1" applyBorder="1" applyAlignment="1" applyProtection="1">
      <alignment horizontal="right" vertical="center"/>
    </xf>
    <xf numFmtId="3" fontId="14" fillId="0" borderId="24" xfId="0" applyNumberFormat="1" applyFont="1" applyFill="1" applyBorder="1" applyAlignment="1" applyProtection="1">
      <alignment horizontal="right" vertical="center"/>
    </xf>
    <xf numFmtId="3" fontId="14" fillId="0" borderId="10" xfId="0" applyNumberFormat="1" applyFont="1" applyFill="1" applyBorder="1" applyAlignment="1" applyProtection="1">
      <alignment horizontal="right" vertical="center"/>
    </xf>
    <xf numFmtId="3" fontId="14" fillId="0" borderId="22" xfId="0" applyNumberFormat="1" applyFont="1" applyFill="1" applyBorder="1" applyAlignment="1" applyProtection="1">
      <alignment horizontal="right" vertical="center"/>
    </xf>
    <xf numFmtId="0" fontId="9" fillId="7" borderId="3" xfId="0" applyNumberFormat="1" applyFont="1" applyFill="1" applyBorder="1" applyAlignment="1" applyProtection="1">
      <alignment horizontal="left" vertical="center"/>
      <protection locked="0"/>
    </xf>
    <xf numFmtId="3" fontId="20" fillId="3" borderId="0" xfId="0" applyNumberFormat="1" applyFont="1" applyFill="1" applyBorder="1" applyAlignment="1" applyProtection="1">
      <alignment horizontal="right" vertical="center"/>
    </xf>
    <xf numFmtId="3" fontId="58" fillId="0" borderId="0" xfId="0" applyNumberFormat="1" applyFont="1" applyFill="1" applyBorder="1" applyAlignment="1" applyProtection="1">
      <alignment horizontal="right" vertical="center"/>
    </xf>
    <xf numFmtId="0" fontId="57" fillId="0" borderId="0" xfId="0" applyFont="1" applyFill="1" applyBorder="1" applyProtection="1"/>
    <xf numFmtId="0" fontId="54" fillId="0" borderId="0" xfId="0" applyNumberFormat="1" applyFont="1" applyFill="1" applyBorder="1" applyAlignment="1" applyProtection="1">
      <alignment horizontal="left" vertical="center"/>
    </xf>
    <xf numFmtId="0" fontId="57" fillId="0" borderId="0" xfId="0" applyFont="1" applyFill="1" applyBorder="1" applyAlignment="1" applyProtection="1">
      <alignment horizontal="center"/>
    </xf>
    <xf numFmtId="0" fontId="6" fillId="0" borderId="0" xfId="0" applyFont="1" applyFill="1" applyBorder="1" applyAlignment="1" applyProtection="1">
      <alignment vertical="center"/>
    </xf>
    <xf numFmtId="0" fontId="7" fillId="0" borderId="0" xfId="0" applyFont="1" applyFill="1" applyBorder="1" applyAlignment="1" applyProtection="1">
      <alignment horizontal="left"/>
    </xf>
    <xf numFmtId="0" fontId="7" fillId="0" borderId="0" xfId="0" applyFont="1" applyFill="1" applyBorder="1" applyAlignment="1" applyProtection="1">
      <alignment vertical="center" wrapText="1"/>
    </xf>
    <xf numFmtId="0" fontId="24" fillId="0" borderId="25" xfId="0" applyFont="1" applyFill="1" applyBorder="1" applyAlignment="1" applyProtection="1">
      <alignment vertical="center"/>
    </xf>
    <xf numFmtId="0" fontId="50" fillId="0" borderId="0" xfId="0" applyFont="1" applyFill="1" applyAlignment="1" applyProtection="1">
      <alignment vertical="center"/>
    </xf>
    <xf numFmtId="0" fontId="50" fillId="0" borderId="0" xfId="0" applyFont="1" applyFill="1" applyBorder="1" applyAlignment="1" applyProtection="1">
      <alignment vertical="center"/>
    </xf>
    <xf numFmtId="0" fontId="31" fillId="2" borderId="0" xfId="0" applyFont="1" applyFill="1" applyBorder="1" applyProtection="1"/>
    <xf numFmtId="0" fontId="0" fillId="2" borderId="0" xfId="0" applyFill="1" applyBorder="1" applyProtection="1"/>
    <xf numFmtId="0" fontId="12" fillId="3" borderId="0" xfId="0" applyFont="1" applyFill="1" applyBorder="1" applyAlignment="1" applyProtection="1">
      <alignment horizontal="right"/>
    </xf>
    <xf numFmtId="0" fontId="17" fillId="3" borderId="0" xfId="0" applyFont="1" applyFill="1" applyBorder="1" applyAlignment="1" applyProtection="1">
      <alignment horizontal="right"/>
    </xf>
    <xf numFmtId="0" fontId="31" fillId="2" borderId="0" xfId="0" applyNumberFormat="1" applyFont="1" applyFill="1" applyAlignment="1" applyProtection="1">
      <alignment horizontal="center" vertical="center"/>
    </xf>
    <xf numFmtId="0" fontId="46" fillId="2" borderId="0" xfId="0" applyNumberFormat="1" applyFont="1" applyFill="1" applyAlignment="1" applyProtection="1">
      <alignment horizontal="center" vertical="center"/>
    </xf>
    <xf numFmtId="0" fontId="56" fillId="2" borderId="0" xfId="0" applyNumberFormat="1" applyFont="1" applyFill="1" applyAlignment="1" applyProtection="1">
      <alignment horizontal="center"/>
    </xf>
    <xf numFmtId="0" fontId="31" fillId="2" borderId="0" xfId="0" applyNumberFormat="1" applyFont="1" applyFill="1" applyAlignment="1" applyProtection="1">
      <alignment horizontal="left"/>
    </xf>
    <xf numFmtId="0" fontId="31" fillId="2" borderId="0" xfId="0" applyNumberFormat="1" applyFont="1" applyFill="1" applyAlignment="1" applyProtection="1">
      <alignment horizontal="center"/>
    </xf>
    <xf numFmtId="0" fontId="65" fillId="2" borderId="0" xfId="0" applyNumberFormat="1" applyFont="1" applyFill="1" applyAlignment="1" applyProtection="1">
      <alignment horizontal="center"/>
    </xf>
    <xf numFmtId="0" fontId="31" fillId="2" borderId="0" xfId="0" applyNumberFormat="1" applyFont="1" applyFill="1" applyBorder="1" applyAlignment="1" applyProtection="1">
      <alignment horizontal="left"/>
    </xf>
    <xf numFmtId="0" fontId="31" fillId="2" borderId="0" xfId="0" applyNumberFormat="1" applyFont="1" applyFill="1" applyBorder="1" applyAlignment="1" applyProtection="1">
      <alignment horizontal="center"/>
    </xf>
    <xf numFmtId="0" fontId="65" fillId="2" borderId="0" xfId="0" applyNumberFormat="1" applyFont="1" applyFill="1" applyBorder="1" applyAlignment="1" applyProtection="1">
      <alignment horizontal="center"/>
    </xf>
    <xf numFmtId="0" fontId="46" fillId="2" borderId="0" xfId="0" applyNumberFormat="1" applyFont="1" applyFill="1" applyAlignment="1" applyProtection="1">
      <alignment horizontal="left"/>
    </xf>
    <xf numFmtId="0" fontId="46" fillId="2" borderId="0" xfId="0" applyNumberFormat="1" applyFont="1" applyFill="1" applyAlignment="1" applyProtection="1">
      <alignment horizontal="center"/>
    </xf>
    <xf numFmtId="0" fontId="56" fillId="2" borderId="0" xfId="0" applyNumberFormat="1" applyFont="1" applyFill="1" applyAlignment="1" applyProtection="1">
      <alignment horizontal="left"/>
    </xf>
    <xf numFmtId="0" fontId="66" fillId="2" borderId="0" xfId="0" applyNumberFormat="1" applyFont="1" applyFill="1" applyAlignment="1" applyProtection="1">
      <alignment horizontal="center"/>
    </xf>
    <xf numFmtId="0" fontId="46" fillId="2" borderId="0" xfId="0" applyNumberFormat="1" applyFont="1" applyFill="1" applyAlignment="1" applyProtection="1">
      <alignment horizontal="left" vertical="center"/>
    </xf>
    <xf numFmtId="0" fontId="65" fillId="2" borderId="0" xfId="0" applyNumberFormat="1" applyFont="1" applyFill="1" applyAlignment="1" applyProtection="1">
      <alignment horizontal="center" vertical="center"/>
    </xf>
    <xf numFmtId="0" fontId="31" fillId="2" borderId="0" xfId="0" applyNumberFormat="1" applyFont="1" applyFill="1" applyAlignment="1" applyProtection="1">
      <alignment horizontal="left" vertical="center"/>
    </xf>
    <xf numFmtId="0" fontId="45" fillId="2" borderId="0" xfId="0" applyNumberFormat="1" applyFont="1" applyFill="1" applyAlignment="1" applyProtection="1">
      <alignment horizontal="left"/>
    </xf>
    <xf numFmtId="0" fontId="45" fillId="2" borderId="0" xfId="0" applyNumberFormat="1" applyFont="1" applyFill="1" applyAlignment="1" applyProtection="1">
      <alignment horizontal="center"/>
    </xf>
    <xf numFmtId="0" fontId="67" fillId="2" borderId="0" xfId="0" applyNumberFormat="1" applyFont="1" applyFill="1" applyAlignment="1" applyProtection="1">
      <alignment horizontal="center"/>
    </xf>
    <xf numFmtId="0" fontId="65" fillId="2" borderId="0" xfId="0" applyNumberFormat="1" applyFont="1" applyFill="1" applyAlignment="1" applyProtection="1">
      <alignment horizontal="left"/>
    </xf>
    <xf numFmtId="0" fontId="7" fillId="0" borderId="0" xfId="0" applyFont="1" applyFill="1" applyBorder="1" applyAlignment="1" applyProtection="1"/>
    <xf numFmtId="0" fontId="65" fillId="8" borderId="0" xfId="0" applyNumberFormat="1" applyFont="1" applyFill="1" applyAlignment="1" applyProtection="1">
      <alignment horizontal="center"/>
    </xf>
    <xf numFmtId="0" fontId="21" fillId="0" borderId="0" xfId="0" applyFont="1" applyFill="1" applyBorder="1" applyAlignment="1" applyProtection="1">
      <alignment vertical="center"/>
    </xf>
    <xf numFmtId="167" fontId="21" fillId="0" borderId="0" xfId="0" applyNumberFormat="1" applyFont="1" applyFill="1" applyBorder="1" applyAlignment="1" applyProtection="1">
      <alignment vertical="center"/>
    </xf>
    <xf numFmtId="0" fontId="21" fillId="0" borderId="0" xfId="0" quotePrefix="1" applyFont="1" applyFill="1" applyBorder="1" applyAlignment="1" applyProtection="1">
      <alignment horizontal="left" vertical="center" wrapText="1"/>
    </xf>
    <xf numFmtId="2" fontId="21" fillId="0" borderId="0" xfId="0" applyNumberFormat="1" applyFont="1" applyFill="1" applyBorder="1" applyAlignment="1" applyProtection="1">
      <alignment horizontal="center" vertical="center" wrapText="1"/>
    </xf>
    <xf numFmtId="172" fontId="0" fillId="0" borderId="12" xfId="0" applyNumberFormat="1" applyFill="1" applyBorder="1" applyAlignment="1" applyProtection="1">
      <alignment horizontal="center" vertical="center" wrapText="1"/>
    </xf>
    <xf numFmtId="0" fontId="0" fillId="0" borderId="0" xfId="0" applyFill="1" applyBorder="1" applyAlignment="1" applyProtection="1">
      <alignment horizontal="left"/>
    </xf>
    <xf numFmtId="0" fontId="0" fillId="0" borderId="0" xfId="0" applyFill="1" applyBorder="1" applyAlignment="1" applyProtection="1">
      <alignment horizontal="center"/>
    </xf>
    <xf numFmtId="0" fontId="68" fillId="0" borderId="0" xfId="0" applyFont="1" applyFill="1" applyBorder="1" applyAlignment="1" applyProtection="1">
      <alignment vertical="center" wrapText="1"/>
    </xf>
    <xf numFmtId="0" fontId="0" fillId="0" borderId="8" xfId="0" applyFill="1" applyBorder="1" applyProtection="1"/>
    <xf numFmtId="0" fontId="0" fillId="0" borderId="6" xfId="0" applyFill="1" applyBorder="1" applyAlignment="1" applyProtection="1">
      <alignment horizontal="center" vertical="center" wrapText="1"/>
    </xf>
    <xf numFmtId="0" fontId="69" fillId="3" borderId="0" xfId="0" applyFont="1" applyFill="1" applyBorder="1" applyAlignment="1" applyProtection="1">
      <alignment horizontal="left" vertical="center"/>
    </xf>
    <xf numFmtId="0" fontId="69" fillId="0" borderId="0" xfId="0" applyFont="1" applyFill="1" applyBorder="1" applyAlignment="1" applyProtection="1">
      <alignment horizontal="left" vertical="center" wrapText="1"/>
    </xf>
    <xf numFmtId="0" fontId="69" fillId="0" borderId="0" xfId="0" applyFont="1" applyFill="1" applyBorder="1" applyAlignment="1" applyProtection="1">
      <alignment horizontal="left" vertical="center"/>
    </xf>
    <xf numFmtId="0" fontId="21" fillId="0" borderId="0" xfId="0" applyFont="1" applyFill="1" applyBorder="1" applyAlignment="1" applyProtection="1">
      <alignment horizontal="left"/>
    </xf>
    <xf numFmtId="167" fontId="9" fillId="7" borderId="2" xfId="0" applyNumberFormat="1" applyFont="1" applyFill="1" applyBorder="1" applyAlignment="1" applyProtection="1">
      <alignment horizontal="center" vertical="center"/>
      <protection locked="0"/>
    </xf>
    <xf numFmtId="14" fontId="9" fillId="7" borderId="7" xfId="0" applyNumberFormat="1" applyFont="1" applyFill="1" applyBorder="1" applyAlignment="1" applyProtection="1">
      <alignment horizontal="center" vertical="center"/>
      <protection locked="0"/>
    </xf>
    <xf numFmtId="3" fontId="9" fillId="7" borderId="2" xfId="0" applyNumberFormat="1" applyFont="1" applyFill="1" applyBorder="1" applyAlignment="1" applyProtection="1">
      <alignment horizontal="center" vertical="center"/>
      <protection locked="0"/>
    </xf>
    <xf numFmtId="172" fontId="9" fillId="7" borderId="2" xfId="0" applyNumberFormat="1" applyFont="1" applyFill="1" applyBorder="1" applyAlignment="1" applyProtection="1">
      <alignment horizontal="center" vertical="center"/>
      <protection locked="0"/>
    </xf>
    <xf numFmtId="0" fontId="9" fillId="7" borderId="7" xfId="0" applyNumberFormat="1" applyFont="1" applyFill="1" applyBorder="1" applyAlignment="1" applyProtection="1">
      <alignment horizontal="center" vertical="center"/>
      <protection locked="0"/>
    </xf>
    <xf numFmtId="0" fontId="69" fillId="0" borderId="0" xfId="0" applyFont="1" applyFill="1" applyAlignment="1" applyProtection="1">
      <alignment horizontal="left"/>
    </xf>
    <xf numFmtId="0" fontId="67" fillId="2" borderId="0" xfId="0" applyNumberFormat="1" applyFont="1" applyFill="1" applyAlignment="1" applyProtection="1">
      <alignment horizontal="center"/>
      <protection locked="0"/>
    </xf>
    <xf numFmtId="0" fontId="31" fillId="0" borderId="0" xfId="0" applyFont="1" applyFill="1" applyProtection="1">
      <protection hidden="1"/>
    </xf>
    <xf numFmtId="0" fontId="31" fillId="0" borderId="0" xfId="0" applyFont="1" applyFill="1"/>
    <xf numFmtId="0" fontId="60" fillId="3" borderId="0" xfId="0" applyFont="1" applyFill="1" applyBorder="1" applyAlignment="1" applyProtection="1">
      <alignment vertical="center"/>
    </xf>
    <xf numFmtId="0" fontId="14" fillId="0" borderId="0" xfId="0" applyNumberFormat="1" applyFont="1" applyFill="1" applyBorder="1" applyAlignment="1" applyProtection="1">
      <alignment horizontal="left" vertical="center"/>
    </xf>
    <xf numFmtId="167" fontId="14"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3" fontId="14" fillId="0" borderId="0" xfId="0" applyNumberFormat="1" applyFont="1" applyFill="1" applyBorder="1" applyAlignment="1" applyProtection="1">
      <alignment horizontal="right" vertical="center"/>
    </xf>
    <xf numFmtId="0" fontId="1" fillId="3" borderId="0" xfId="0" applyFont="1" applyFill="1" applyBorder="1" applyAlignment="1" applyProtection="1">
      <alignment wrapText="1"/>
    </xf>
    <xf numFmtId="0" fontId="27" fillId="0" borderId="0" xfId="0" applyFont="1" applyFill="1" applyBorder="1" applyAlignment="1" applyProtection="1">
      <alignment vertical="center"/>
    </xf>
    <xf numFmtId="2" fontId="9" fillId="3" borderId="22" xfId="0" applyNumberFormat="1" applyFont="1" applyFill="1" applyBorder="1" applyAlignment="1" applyProtection="1">
      <alignment horizontal="left" vertical="center" wrapText="1"/>
    </xf>
    <xf numFmtId="0" fontId="6" fillId="3" borderId="26" xfId="0" applyFont="1" applyFill="1" applyBorder="1" applyAlignment="1" applyProtection="1">
      <alignment horizontal="center"/>
    </xf>
    <xf numFmtId="0" fontId="6" fillId="3" borderId="0" xfId="0" applyFont="1" applyFill="1" applyBorder="1" applyAlignment="1" applyProtection="1">
      <alignment horizontal="center"/>
    </xf>
    <xf numFmtId="0" fontId="6" fillId="3" borderId="27" xfId="0" applyFont="1" applyFill="1" applyBorder="1" applyAlignment="1" applyProtection="1">
      <alignment horizontal="center"/>
    </xf>
    <xf numFmtId="0" fontId="6" fillId="0" borderId="26" xfId="0" applyFont="1" applyFill="1" applyBorder="1"/>
    <xf numFmtId="0" fontId="9" fillId="3" borderId="0" xfId="0" applyNumberFormat="1" applyFont="1" applyFill="1" applyBorder="1" applyAlignment="1" applyProtection="1">
      <alignment horizontal="left" vertical="center"/>
    </xf>
    <xf numFmtId="0" fontId="9" fillId="3" borderId="27" xfId="0" applyNumberFormat="1" applyFont="1" applyFill="1" applyBorder="1" applyAlignment="1" applyProtection="1">
      <alignment horizontal="left" vertical="center"/>
    </xf>
    <xf numFmtId="0" fontId="9" fillId="0" borderId="26" xfId="0" applyNumberFormat="1" applyFont="1" applyFill="1" applyBorder="1" applyAlignment="1" applyProtection="1">
      <alignment horizontal="left" vertical="center"/>
    </xf>
    <xf numFmtId="0" fontId="9" fillId="3" borderId="28" xfId="0" applyNumberFormat="1" applyFont="1" applyFill="1" applyBorder="1" applyAlignment="1" applyProtection="1">
      <alignment horizontal="left" vertical="center"/>
    </xf>
    <xf numFmtId="0" fontId="9" fillId="3" borderId="6" xfId="0" applyNumberFormat="1" applyFont="1" applyFill="1" applyBorder="1" applyAlignment="1" applyProtection="1">
      <alignment horizontal="left" vertical="center"/>
    </xf>
    <xf numFmtId="0" fontId="9" fillId="3" borderId="29" xfId="0" applyNumberFormat="1" applyFont="1" applyFill="1" applyBorder="1" applyAlignment="1" applyProtection="1">
      <alignment horizontal="left" vertical="center"/>
    </xf>
    <xf numFmtId="0" fontId="6" fillId="3" borderId="27" xfId="0" applyFont="1" applyFill="1" applyBorder="1" applyProtection="1"/>
    <xf numFmtId="0" fontId="6" fillId="0" borderId="26" xfId="0" applyFont="1" applyFill="1" applyBorder="1" applyProtection="1"/>
    <xf numFmtId="0" fontId="6" fillId="0" borderId="26" xfId="0" applyNumberFormat="1" applyFont="1" applyFill="1" applyBorder="1" applyAlignment="1" applyProtection="1">
      <alignment horizontal="left" vertical="center"/>
    </xf>
    <xf numFmtId="0" fontId="6" fillId="3" borderId="0" xfId="0" applyNumberFormat="1" applyFont="1" applyFill="1" applyBorder="1" applyAlignment="1" applyProtection="1">
      <alignment horizontal="left" vertical="center"/>
    </xf>
    <xf numFmtId="0" fontId="6" fillId="3" borderId="28" xfId="0" applyNumberFormat="1" applyFont="1" applyFill="1" applyBorder="1" applyAlignment="1" applyProtection="1">
      <alignment horizontal="left" vertical="center"/>
    </xf>
    <xf numFmtId="0" fontId="6" fillId="3" borderId="6" xfId="0" applyNumberFormat="1" applyFont="1" applyFill="1" applyBorder="1" applyAlignment="1" applyProtection="1">
      <alignment horizontal="left" vertical="center"/>
    </xf>
    <xf numFmtId="2" fontId="54" fillId="7" borderId="23" xfId="0" applyNumberFormat="1" applyFont="1" applyFill="1" applyBorder="1" applyAlignment="1" applyProtection="1">
      <alignment horizontal="left" vertical="center" wrapText="1"/>
    </xf>
    <xf numFmtId="0" fontId="57" fillId="7" borderId="12" xfId="0" applyFont="1" applyFill="1" applyBorder="1" applyAlignment="1" applyProtection="1">
      <alignment horizontal="center"/>
    </xf>
    <xf numFmtId="0" fontId="57" fillId="7" borderId="24" xfId="0" applyFont="1" applyFill="1" applyBorder="1" applyAlignment="1" applyProtection="1">
      <alignment horizontal="left"/>
    </xf>
    <xf numFmtId="0" fontId="0" fillId="7" borderId="22" xfId="0" applyFill="1" applyBorder="1" applyAlignment="1" applyProtection="1">
      <alignment horizontal="left"/>
    </xf>
    <xf numFmtId="0" fontId="9" fillId="7" borderId="26" xfId="0" applyNumberFormat="1" applyFont="1" applyFill="1" applyBorder="1" applyAlignment="1" applyProtection="1">
      <alignment horizontal="left" vertical="center"/>
    </xf>
    <xf numFmtId="0" fontId="9" fillId="7" borderId="27" xfId="0" applyFont="1" applyFill="1" applyBorder="1" applyAlignment="1" applyProtection="1">
      <alignment horizontal="left"/>
    </xf>
    <xf numFmtId="0" fontId="9" fillId="7" borderId="27" xfId="0" applyFont="1" applyFill="1" applyBorder="1" applyAlignment="1" applyProtection="1">
      <alignment horizontal="left" vertical="center" wrapText="1"/>
    </xf>
    <xf numFmtId="2" fontId="9" fillId="7" borderId="3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vertical="center"/>
    </xf>
    <xf numFmtId="2" fontId="9" fillId="0" borderId="0" xfId="0" applyNumberFormat="1" applyFont="1" applyFill="1" applyBorder="1" applyAlignment="1" applyProtection="1">
      <alignment horizontal="left" vertical="center"/>
    </xf>
    <xf numFmtId="2" fontId="6" fillId="3" borderId="8" xfId="0" applyNumberFormat="1" applyFont="1" applyFill="1" applyBorder="1" applyAlignment="1" applyProtection="1">
      <alignment horizontal="left" wrapText="1"/>
    </xf>
    <xf numFmtId="0" fontId="6" fillId="3" borderId="0" xfId="0" applyFont="1" applyFill="1" applyBorder="1" applyAlignment="1" applyProtection="1">
      <alignment horizontal="left"/>
    </xf>
    <xf numFmtId="0" fontId="6" fillId="3" borderId="27" xfId="0" applyFont="1" applyFill="1" applyBorder="1" applyAlignment="1" applyProtection="1">
      <alignment horizontal="left"/>
    </xf>
    <xf numFmtId="0" fontId="61" fillId="3" borderId="0" xfId="0" applyFont="1" applyFill="1" applyBorder="1" applyAlignment="1" applyProtection="1">
      <alignment horizontal="left" vertical="center" wrapText="1"/>
    </xf>
    <xf numFmtId="0" fontId="61" fillId="3" borderId="27" xfId="0" applyFont="1" applyFill="1" applyBorder="1" applyAlignment="1" applyProtection="1">
      <alignment horizontal="left" vertical="center" wrapText="1"/>
    </xf>
    <xf numFmtId="0" fontId="62" fillId="0" borderId="6" xfId="0" applyFont="1" applyBorder="1" applyAlignment="1" applyProtection="1">
      <alignment horizontal="left"/>
    </xf>
    <xf numFmtId="0" fontId="62" fillId="0" borderId="29" xfId="0" applyFont="1" applyBorder="1" applyAlignment="1" applyProtection="1">
      <alignment horizontal="left"/>
    </xf>
    <xf numFmtId="0" fontId="2" fillId="7" borderId="2" xfId="0" applyFont="1" applyFill="1" applyBorder="1" applyAlignment="1" applyProtection="1">
      <alignment horizontal="center" vertical="center" wrapText="1"/>
    </xf>
    <xf numFmtId="3" fontId="20" fillId="7" borderId="2" xfId="0" applyNumberFormat="1" applyFont="1" applyFill="1" applyBorder="1" applyAlignment="1" applyProtection="1">
      <alignment horizontal="right" vertical="center"/>
      <protection locked="0"/>
    </xf>
    <xf numFmtId="3" fontId="20" fillId="7" borderId="5" xfId="0" applyNumberFormat="1" applyFont="1" applyFill="1" applyBorder="1" applyAlignment="1" applyProtection="1">
      <alignment horizontal="right" vertical="center"/>
    </xf>
    <xf numFmtId="0" fontId="47" fillId="2" borderId="0" xfId="0" applyFont="1" applyFill="1" applyAlignment="1" applyProtection="1">
      <alignment vertical="center"/>
    </xf>
    <xf numFmtId="3" fontId="48" fillId="2" borderId="0" xfId="0" applyNumberFormat="1" applyFont="1" applyFill="1" applyAlignment="1" applyProtection="1">
      <alignment vertical="center"/>
      <protection hidden="1"/>
    </xf>
    <xf numFmtId="0" fontId="48" fillId="2" borderId="0" xfId="0" applyFont="1" applyFill="1" applyAlignment="1" applyProtection="1">
      <alignment vertical="center"/>
      <protection hidden="1"/>
    </xf>
    <xf numFmtId="167" fontId="31" fillId="2" borderId="0" xfId="0" applyNumberFormat="1" applyFont="1" applyFill="1" applyAlignment="1" applyProtection="1">
      <alignment vertical="center"/>
      <protection hidden="1"/>
    </xf>
    <xf numFmtId="0" fontId="31" fillId="2" borderId="0" xfId="0" applyNumberFormat="1" applyFont="1" applyFill="1" applyAlignment="1" applyProtection="1">
      <alignment vertical="center"/>
      <protection hidden="1"/>
    </xf>
    <xf numFmtId="0" fontId="48" fillId="2" borderId="0" xfId="0" applyNumberFormat="1" applyFont="1" applyFill="1" applyProtection="1"/>
    <xf numFmtId="0" fontId="48" fillId="2" borderId="0" xfId="0" applyNumberFormat="1" applyFont="1" applyFill="1" applyAlignment="1" applyProtection="1">
      <alignment horizontal="left"/>
    </xf>
    <xf numFmtId="0" fontId="48" fillId="2" borderId="0" xfId="0" applyNumberFormat="1" applyFont="1" applyFill="1" applyBorder="1" applyProtection="1"/>
    <xf numFmtId="0" fontId="48" fillId="2" borderId="0" xfId="0" applyNumberFormat="1" applyFont="1" applyFill="1" applyBorder="1" applyAlignment="1" applyProtection="1">
      <alignment horizontal="left"/>
    </xf>
    <xf numFmtId="0" fontId="63" fillId="2" borderId="48" xfId="0" applyNumberFormat="1" applyFont="1" applyFill="1" applyBorder="1" applyProtection="1"/>
    <xf numFmtId="0" fontId="48" fillId="2" borderId="49" xfId="0" applyNumberFormat="1" applyFont="1" applyFill="1" applyBorder="1" applyAlignment="1" applyProtection="1">
      <alignment horizontal="left"/>
    </xf>
    <xf numFmtId="0" fontId="48" fillId="2" borderId="0" xfId="0" applyNumberFormat="1" applyFont="1" applyFill="1" applyAlignment="1" applyProtection="1">
      <alignment horizontal="center" vertical="center"/>
    </xf>
    <xf numFmtId="0" fontId="48" fillId="2" borderId="50" xfId="0" applyNumberFormat="1" applyFont="1" applyFill="1" applyBorder="1" applyAlignment="1" applyProtection="1">
      <alignment horizontal="center" vertical="center"/>
    </xf>
    <xf numFmtId="0" fontId="48" fillId="2" borderId="51" xfId="0" applyNumberFormat="1" applyFont="1" applyFill="1" applyBorder="1" applyAlignment="1" applyProtection="1">
      <alignment horizontal="left" vertical="center"/>
    </xf>
    <xf numFmtId="0" fontId="48" fillId="2" borderId="52" xfId="0" applyNumberFormat="1" applyFont="1" applyFill="1" applyBorder="1" applyAlignment="1" applyProtection="1">
      <alignment horizontal="center" vertical="center"/>
    </xf>
    <xf numFmtId="0" fontId="48" fillId="2" borderId="53" xfId="0" applyNumberFormat="1" applyFont="1" applyFill="1" applyBorder="1" applyAlignment="1" applyProtection="1">
      <alignment horizontal="left" vertical="center"/>
    </xf>
    <xf numFmtId="0" fontId="48" fillId="2" borderId="0" xfId="0" applyNumberFormat="1" applyFont="1" applyFill="1" applyAlignment="1" applyProtection="1">
      <alignment horizontal="left" vertical="center"/>
    </xf>
    <xf numFmtId="0" fontId="48" fillId="2" borderId="0" xfId="0" applyNumberFormat="1" applyFont="1" applyFill="1" applyAlignment="1" applyProtection="1">
      <alignment vertical="center"/>
    </xf>
    <xf numFmtId="0" fontId="63" fillId="2" borderId="0" xfId="0" applyNumberFormat="1" applyFont="1" applyFill="1" applyProtection="1"/>
    <xf numFmtId="0" fontId="63" fillId="2" borderId="0" xfId="0" applyNumberFormat="1" applyFont="1" applyFill="1" applyAlignment="1" applyProtection="1">
      <alignment horizontal="left"/>
    </xf>
    <xf numFmtId="0" fontId="63" fillId="2" borderId="50" xfId="0" applyNumberFormat="1" applyFont="1" applyFill="1" applyBorder="1" applyProtection="1"/>
    <xf numFmtId="0" fontId="48" fillId="2" borderId="51" xfId="0" applyNumberFormat="1" applyFont="1" applyFill="1" applyBorder="1" applyAlignment="1" applyProtection="1">
      <alignment horizontal="left"/>
    </xf>
    <xf numFmtId="0" fontId="63" fillId="2" borderId="0" xfId="0" applyNumberFormat="1" applyFont="1" applyFill="1" applyAlignment="1" applyProtection="1">
      <alignment horizontal="center" vertical="center"/>
    </xf>
    <xf numFmtId="0" fontId="65" fillId="2" borderId="0" xfId="0" applyFont="1" applyFill="1" applyAlignment="1" applyProtection="1">
      <alignment horizontal="center" vertical="center"/>
    </xf>
    <xf numFmtId="0" fontId="65" fillId="2" borderId="0" xfId="0" applyFont="1" applyFill="1" applyBorder="1" applyAlignment="1" applyProtection="1">
      <alignment horizontal="center" vertical="center"/>
    </xf>
    <xf numFmtId="0" fontId="66" fillId="2" borderId="0" xfId="0" applyFont="1" applyFill="1" applyAlignment="1" applyProtection="1">
      <alignment horizontal="center" vertical="center"/>
    </xf>
    <xf numFmtId="0" fontId="67" fillId="2" borderId="0" xfId="0" applyFont="1" applyFill="1" applyAlignment="1" applyProtection="1">
      <alignment horizontal="center" vertical="center"/>
    </xf>
    <xf numFmtId="0" fontId="65" fillId="8" borderId="0" xfId="0" applyFont="1" applyFill="1" applyAlignment="1" applyProtection="1">
      <alignment horizontal="center" vertical="center"/>
    </xf>
    <xf numFmtId="0" fontId="69" fillId="0" borderId="0" xfId="0" applyFont="1" applyFill="1" applyBorder="1" applyAlignment="1" applyProtection="1">
      <alignment horizontal="left" vertical="center" wrapText="1"/>
    </xf>
    <xf numFmtId="0" fontId="69" fillId="3" borderId="0" xfId="0" applyFont="1" applyFill="1" applyBorder="1" applyAlignment="1" applyProtection="1">
      <alignment horizontal="left" vertical="center"/>
    </xf>
    <xf numFmtId="0" fontId="70" fillId="2" borderId="0" xfId="0" applyNumberFormat="1" applyFont="1" applyFill="1" applyAlignment="1" applyProtection="1">
      <alignment vertical="top" wrapText="1"/>
    </xf>
    <xf numFmtId="0" fontId="31" fillId="8" borderId="0" xfId="0" applyFont="1" applyFill="1"/>
    <xf numFmtId="0" fontId="0" fillId="8" borderId="0" xfId="0" applyFill="1"/>
    <xf numFmtId="0" fontId="48" fillId="8" borderId="0" xfId="0" applyFont="1" applyFill="1" applyProtection="1">
      <protection hidden="1"/>
    </xf>
    <xf numFmtId="0" fontId="46" fillId="8" borderId="0" xfId="0" applyFont="1" applyFill="1" applyProtection="1">
      <protection hidden="1"/>
    </xf>
    <xf numFmtId="0" fontId="31" fillId="8" borderId="0" xfId="0" applyFont="1" applyFill="1" applyProtection="1"/>
    <xf numFmtId="3" fontId="9" fillId="0" borderId="2" xfId="0" applyNumberFormat="1" applyFont="1" applyFill="1" applyBorder="1" applyAlignment="1" applyProtection="1">
      <alignment horizontal="center" vertical="center"/>
    </xf>
    <xf numFmtId="0" fontId="9" fillId="3" borderId="0" xfId="0" applyFont="1" applyFill="1" applyBorder="1" applyAlignment="1" applyProtection="1">
      <alignment vertical="center"/>
    </xf>
    <xf numFmtId="0" fontId="65" fillId="3" borderId="0" xfId="0" applyFont="1" applyFill="1" applyBorder="1" applyProtection="1"/>
    <xf numFmtId="4" fontId="9" fillId="0" borderId="7" xfId="0" applyNumberFormat="1" applyFont="1" applyFill="1" applyBorder="1" applyAlignment="1" applyProtection="1">
      <alignment horizontal="right" vertical="center"/>
      <protection hidden="1"/>
    </xf>
    <xf numFmtId="4" fontId="9" fillId="9" borderId="2" xfId="0" applyNumberFormat="1" applyFont="1" applyFill="1" applyBorder="1" applyAlignment="1" applyProtection="1">
      <alignment horizontal="right" vertical="center"/>
    </xf>
    <xf numFmtId="172" fontId="0" fillId="7" borderId="12" xfId="0" applyNumberFormat="1" applyFill="1" applyBorder="1" applyAlignment="1" applyProtection="1">
      <alignment horizontal="center" vertical="center" wrapText="1"/>
      <protection locked="0"/>
    </xf>
    <xf numFmtId="172" fontId="6" fillId="7" borderId="12" xfId="0" applyNumberFormat="1" applyFont="1" applyFill="1" applyBorder="1" applyAlignment="1" applyProtection="1">
      <alignment horizontal="center" vertical="center" wrapText="1"/>
      <protection locked="0"/>
    </xf>
    <xf numFmtId="0" fontId="21" fillId="7" borderId="2" xfId="0" applyFont="1" applyFill="1" applyBorder="1" applyAlignment="1" applyProtection="1">
      <alignment horizontal="center" vertical="center"/>
      <protection locked="0"/>
    </xf>
    <xf numFmtId="0" fontId="31" fillId="8" borderId="0" xfId="0" applyFont="1" applyFill="1" applyAlignment="1">
      <alignment vertical="center"/>
    </xf>
    <xf numFmtId="3" fontId="3" fillId="7" borderId="7" xfId="0" applyNumberFormat="1" applyFont="1" applyFill="1" applyBorder="1" applyAlignment="1" applyProtection="1">
      <alignment horizontal="center" vertical="center"/>
    </xf>
    <xf numFmtId="0" fontId="60" fillId="3" borderId="0" xfId="0" applyFont="1" applyFill="1" applyBorder="1" applyAlignment="1" applyProtection="1">
      <alignment horizontal="right" vertical="top"/>
    </xf>
    <xf numFmtId="0" fontId="30" fillId="3" borderId="0" xfId="0" applyFont="1" applyFill="1" applyBorder="1" applyAlignment="1" applyProtection="1">
      <alignment vertical="top"/>
    </xf>
    <xf numFmtId="0" fontId="30" fillId="3" borderId="0" xfId="0" applyFont="1" applyFill="1" applyBorder="1" applyAlignment="1" applyProtection="1">
      <alignment vertical="center"/>
    </xf>
    <xf numFmtId="0" fontId="14" fillId="3" borderId="0" xfId="0" applyFont="1" applyFill="1" applyBorder="1" applyAlignment="1" applyProtection="1">
      <alignment horizontal="center" vertical="center"/>
    </xf>
    <xf numFmtId="3" fontId="14" fillId="3" borderId="8" xfId="0" applyNumberFormat="1" applyFont="1" applyFill="1" applyBorder="1" applyAlignment="1" applyProtection="1">
      <alignment horizontal="right" vertical="center"/>
    </xf>
    <xf numFmtId="3" fontId="14" fillId="0" borderId="8" xfId="0" applyNumberFormat="1" applyFont="1" applyFill="1" applyBorder="1" applyAlignment="1" applyProtection="1">
      <alignment horizontal="right" vertical="center"/>
    </xf>
    <xf numFmtId="3" fontId="14" fillId="0" borderId="2" xfId="0" applyNumberFormat="1" applyFont="1" applyFill="1" applyBorder="1" applyAlignment="1" applyProtection="1">
      <alignment horizontal="right" vertical="center"/>
    </xf>
    <xf numFmtId="0" fontId="6" fillId="9" borderId="0" xfId="0" applyFont="1" applyFill="1" applyProtection="1"/>
    <xf numFmtId="0" fontId="21" fillId="0" borderId="0" xfId="0" applyNumberFormat="1" applyFont="1" applyFill="1" applyBorder="1" applyAlignment="1" applyProtection="1">
      <alignment horizontal="left" vertical="center"/>
    </xf>
    <xf numFmtId="0" fontId="21" fillId="0" borderId="0" xfId="0" applyFont="1" applyFill="1" applyBorder="1" applyAlignment="1" applyProtection="1">
      <alignment horizontal="center" wrapText="1"/>
    </xf>
    <xf numFmtId="0" fontId="21"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30" fillId="3" borderId="0" xfId="0" applyFont="1" applyFill="1" applyBorder="1" applyAlignment="1" applyProtection="1">
      <alignment horizontal="right"/>
    </xf>
    <xf numFmtId="0" fontId="71" fillId="2" borderId="0" xfId="0" applyFont="1" applyFill="1" applyProtection="1">
      <protection hidden="1"/>
    </xf>
    <xf numFmtId="0" fontId="72" fillId="2" borderId="0" xfId="0" applyNumberFormat="1" applyFont="1" applyFill="1" applyAlignment="1" applyProtection="1">
      <alignment horizontal="left"/>
    </xf>
    <xf numFmtId="0" fontId="72" fillId="2" borderId="0" xfId="0" applyNumberFormat="1" applyFont="1" applyFill="1" applyAlignment="1" applyProtection="1">
      <alignment horizontal="center"/>
    </xf>
    <xf numFmtId="1" fontId="27" fillId="2" borderId="54" xfId="0" applyNumberFormat="1" applyFont="1" applyFill="1" applyBorder="1" applyAlignment="1" applyProtection="1">
      <alignment horizontal="center" vertical="center"/>
    </xf>
    <xf numFmtId="0" fontId="30" fillId="3" borderId="0" xfId="0" applyFont="1" applyFill="1" applyBorder="1" applyAlignment="1" applyProtection="1">
      <alignment horizontal="right" vertical="center"/>
    </xf>
    <xf numFmtId="169" fontId="34" fillId="4" borderId="0" xfId="0" applyNumberFormat="1" applyFont="1" applyFill="1" applyBorder="1" applyAlignment="1" applyProtection="1">
      <alignment horizontal="right"/>
    </xf>
    <xf numFmtId="0" fontId="34" fillId="4" borderId="0" xfId="0" applyFont="1" applyFill="1" applyBorder="1" applyAlignment="1" applyProtection="1">
      <alignment vertical="top"/>
    </xf>
    <xf numFmtId="169" fontId="39" fillId="3" borderId="14" xfId="0" applyNumberFormat="1" applyFont="1" applyFill="1" applyBorder="1" applyAlignment="1" applyProtection="1">
      <alignment horizontal="right" vertical="top"/>
    </xf>
    <xf numFmtId="49" fontId="40" fillId="3" borderId="14" xfId="0" applyNumberFormat="1" applyFont="1" applyFill="1" applyBorder="1" applyAlignment="1" applyProtection="1">
      <alignment horizontal="center" vertical="top"/>
    </xf>
    <xf numFmtId="169" fontId="37" fillId="3" borderId="17" xfId="0" applyNumberFormat="1" applyFont="1" applyFill="1" applyBorder="1" applyAlignment="1" applyProtection="1">
      <alignment horizontal="right" vertical="top"/>
    </xf>
    <xf numFmtId="169" fontId="37" fillId="3" borderId="20" xfId="0" applyNumberFormat="1" applyFont="1" applyFill="1" applyBorder="1" applyAlignment="1" applyProtection="1">
      <alignment horizontal="right" vertical="top"/>
    </xf>
    <xf numFmtId="0" fontId="34" fillId="0" borderId="0" xfId="0" applyNumberFormat="1" applyFont="1" applyFill="1" applyBorder="1" applyAlignment="1" applyProtection="1">
      <alignment horizontal="right"/>
      <protection locked="0"/>
    </xf>
    <xf numFmtId="0" fontId="34" fillId="0" borderId="0" xfId="0" applyNumberFormat="1" applyFont="1" applyBorder="1" applyAlignment="1" applyProtection="1">
      <alignment horizontal="right"/>
      <protection locked="0"/>
    </xf>
    <xf numFmtId="169" fontId="34" fillId="0" borderId="0" xfId="0" applyNumberFormat="1" applyFont="1" applyBorder="1" applyAlignment="1" applyProtection="1">
      <alignment horizontal="right"/>
      <protection locked="0"/>
    </xf>
    <xf numFmtId="1" fontId="37" fillId="3" borderId="20" xfId="0" applyNumberFormat="1" applyFont="1" applyFill="1" applyBorder="1" applyAlignment="1" applyProtection="1">
      <alignment horizontal="right" vertical="top"/>
    </xf>
    <xf numFmtId="0" fontId="9" fillId="10" borderId="3" xfId="0" applyNumberFormat="1" applyFont="1" applyFill="1" applyBorder="1" applyAlignment="1" applyProtection="1">
      <alignment horizontal="left" vertical="center"/>
      <protection locked="0"/>
    </xf>
    <xf numFmtId="167" fontId="9" fillId="10" borderId="2" xfId="0" applyNumberFormat="1" applyFont="1" applyFill="1" applyBorder="1" applyAlignment="1" applyProtection="1">
      <alignment horizontal="center" vertical="center"/>
      <protection locked="0"/>
    </xf>
    <xf numFmtId="0" fontId="9" fillId="10" borderId="7" xfId="0" applyNumberFormat="1" applyFont="1" applyFill="1" applyBorder="1" applyAlignment="1" applyProtection="1">
      <alignment horizontal="center" vertical="center"/>
      <protection locked="0"/>
    </xf>
    <xf numFmtId="3" fontId="9" fillId="10" borderId="2" xfId="0" applyNumberFormat="1" applyFont="1" applyFill="1" applyBorder="1" applyAlignment="1" applyProtection="1">
      <alignment horizontal="center" vertical="center"/>
      <protection locked="0"/>
    </xf>
    <xf numFmtId="172" fontId="9" fillId="10" borderId="2" xfId="0" applyNumberFormat="1" applyFont="1" applyFill="1" applyBorder="1" applyAlignment="1" applyProtection="1">
      <alignment horizontal="center" vertical="center"/>
      <protection locked="0"/>
    </xf>
    <xf numFmtId="14" fontId="9" fillId="10" borderId="7" xfId="0" applyNumberFormat="1" applyFont="1" applyFill="1" applyBorder="1" applyAlignment="1" applyProtection="1">
      <alignment horizontal="center" vertical="center"/>
      <protection locked="0"/>
    </xf>
    <xf numFmtId="0" fontId="63" fillId="2" borderId="0" xfId="0" applyNumberFormat="1" applyFont="1" applyFill="1" applyAlignment="1" applyProtection="1">
      <alignment horizontal="left" vertical="center"/>
    </xf>
    <xf numFmtId="0" fontId="74" fillId="2" borderId="0" xfId="0" applyNumberFormat="1" applyFont="1" applyFill="1" applyAlignment="1" applyProtection="1">
      <alignment horizontal="center" vertical="center"/>
    </xf>
    <xf numFmtId="0" fontId="74" fillId="2" borderId="0" xfId="0" applyNumberFormat="1" applyFont="1" applyFill="1" applyAlignment="1" applyProtection="1">
      <alignment horizontal="left" vertical="center"/>
    </xf>
    <xf numFmtId="0" fontId="34" fillId="5" borderId="0" xfId="0" applyNumberFormat="1" applyFont="1" applyFill="1" applyBorder="1" applyAlignment="1" applyProtection="1">
      <alignment horizontal="right"/>
      <protection locked="0"/>
    </xf>
    <xf numFmtId="0" fontId="20" fillId="11" borderId="3" xfId="0" applyNumberFormat="1" applyFont="1" applyFill="1" applyBorder="1" applyAlignment="1" applyProtection="1">
      <alignment horizontal="left" vertical="center"/>
    </xf>
    <xf numFmtId="167" fontId="20" fillId="11" borderId="2" xfId="0" applyNumberFormat="1" applyFont="1" applyFill="1" applyBorder="1" applyAlignment="1" applyProtection="1">
      <alignment horizontal="center" vertical="center"/>
    </xf>
    <xf numFmtId="0" fontId="20" fillId="11" borderId="7" xfId="0" applyNumberFormat="1" applyFont="1" applyFill="1" applyBorder="1" applyAlignment="1" applyProtection="1">
      <alignment horizontal="center" vertical="center"/>
    </xf>
    <xf numFmtId="3" fontId="20" fillId="11" borderId="2" xfId="0" applyNumberFormat="1" applyFont="1" applyFill="1" applyBorder="1" applyAlignment="1" applyProtection="1">
      <alignment horizontal="right" vertical="center"/>
    </xf>
    <xf numFmtId="0" fontId="8" fillId="11" borderId="3" xfId="0" applyNumberFormat="1" applyFont="1" applyFill="1" applyBorder="1" applyAlignment="1" applyProtection="1">
      <alignment horizontal="left" vertical="center"/>
    </xf>
    <xf numFmtId="167" fontId="8" fillId="11" borderId="2" xfId="0" applyNumberFormat="1" applyFont="1" applyFill="1" applyBorder="1" applyAlignment="1" applyProtection="1">
      <alignment horizontal="center" vertical="center"/>
    </xf>
    <xf numFmtId="0" fontId="8" fillId="11" borderId="7" xfId="0" applyNumberFormat="1" applyFont="1" applyFill="1" applyBorder="1" applyAlignment="1" applyProtection="1">
      <alignment horizontal="center" vertical="center"/>
    </xf>
    <xf numFmtId="16" fontId="8" fillId="11" borderId="7" xfId="0" applyNumberFormat="1" applyFont="1" applyFill="1" applyBorder="1" applyAlignment="1" applyProtection="1">
      <alignment horizontal="center" vertical="center"/>
    </xf>
    <xf numFmtId="3" fontId="8" fillId="11" borderId="2" xfId="0" applyNumberFormat="1" applyFont="1" applyFill="1" applyBorder="1" applyAlignment="1" applyProtection="1">
      <alignment horizontal="right" vertical="center"/>
    </xf>
    <xf numFmtId="3" fontId="8" fillId="11" borderId="3" xfId="0" applyNumberFormat="1" applyFont="1" applyFill="1" applyBorder="1" applyAlignment="1" applyProtection="1">
      <alignment horizontal="right" vertical="center"/>
    </xf>
    <xf numFmtId="3" fontId="8" fillId="11" borderId="4" xfId="0" applyNumberFormat="1" applyFont="1" applyFill="1" applyBorder="1" applyAlignment="1" applyProtection="1">
      <alignment horizontal="right" vertical="center"/>
    </xf>
    <xf numFmtId="3" fontId="8" fillId="11" borderId="7" xfId="0" applyNumberFormat="1" applyFont="1" applyFill="1" applyBorder="1" applyAlignment="1" applyProtection="1">
      <alignment horizontal="right" vertical="center"/>
    </xf>
    <xf numFmtId="172" fontId="9" fillId="10" borderId="2" xfId="0" applyNumberFormat="1" applyFont="1" applyFill="1" applyBorder="1" applyAlignment="1" applyProtection="1">
      <alignment horizontal="center" vertical="center"/>
    </xf>
    <xf numFmtId="0" fontId="77" fillId="2" borderId="0" xfId="0" applyFont="1" applyFill="1" applyProtection="1"/>
    <xf numFmtId="0" fontId="77" fillId="2" borderId="0" xfId="0" applyFont="1" applyFill="1" applyBorder="1" applyProtection="1"/>
    <xf numFmtId="0" fontId="78" fillId="2" borderId="0" xfId="0" applyFont="1" applyFill="1" applyProtection="1"/>
    <xf numFmtId="0" fontId="77" fillId="2" borderId="0" xfId="0" applyFont="1" applyFill="1" applyAlignment="1" applyProtection="1">
      <alignment vertical="center"/>
    </xf>
    <xf numFmtId="0" fontId="79" fillId="2" borderId="0" xfId="0" applyFont="1" applyFill="1" applyAlignment="1" applyProtection="1">
      <alignment vertical="center"/>
    </xf>
    <xf numFmtId="0" fontId="80" fillId="2" borderId="0" xfId="0" applyFont="1" applyFill="1" applyProtection="1"/>
    <xf numFmtId="0" fontId="80" fillId="2" borderId="0" xfId="0" applyFont="1" applyFill="1" applyBorder="1" applyProtection="1"/>
    <xf numFmtId="0" fontId="81" fillId="2" borderId="0" xfId="0" applyFont="1" applyFill="1" applyProtection="1"/>
    <xf numFmtId="0" fontId="80" fillId="2" borderId="0" xfId="0" applyFont="1" applyFill="1" applyAlignment="1" applyProtection="1">
      <alignment vertical="center"/>
    </xf>
    <xf numFmtId="0" fontId="72" fillId="2" borderId="0" xfId="0" applyFont="1" applyFill="1" applyAlignment="1" applyProtection="1">
      <alignment vertical="center"/>
    </xf>
    <xf numFmtId="0" fontId="82" fillId="2" borderId="0" xfId="0" applyNumberFormat="1" applyFont="1" applyFill="1" applyAlignment="1" applyProtection="1">
      <alignment horizontal="left"/>
    </xf>
    <xf numFmtId="0" fontId="82" fillId="2" borderId="0" xfId="0" applyNumberFormat="1" applyFont="1" applyFill="1" applyBorder="1" applyAlignment="1" applyProtection="1">
      <alignment horizontal="left"/>
    </xf>
    <xf numFmtId="0" fontId="82" fillId="2" borderId="0" xfId="0" applyNumberFormat="1" applyFont="1" applyFill="1" applyAlignment="1" applyProtection="1">
      <alignment horizontal="left" vertical="center"/>
    </xf>
    <xf numFmtId="0" fontId="74" fillId="2" borderId="0" xfId="0" applyFont="1" applyFill="1" applyProtection="1"/>
    <xf numFmtId="0" fontId="74" fillId="2" borderId="0" xfId="0" applyFont="1" applyFill="1" applyBorder="1" applyProtection="1"/>
    <xf numFmtId="4" fontId="83" fillId="2" borderId="0" xfId="0" applyNumberFormat="1" applyFont="1" applyFill="1" applyProtection="1"/>
    <xf numFmtId="0" fontId="84" fillId="2" borderId="0" xfId="0" applyFont="1" applyFill="1" applyProtection="1"/>
    <xf numFmtId="0" fontId="85" fillId="2" borderId="0" xfId="0" applyFont="1" applyFill="1" applyProtection="1"/>
    <xf numFmtId="0" fontId="74" fillId="2" borderId="0" xfId="0" applyFont="1" applyFill="1" applyAlignment="1" applyProtection="1">
      <alignment vertical="center"/>
    </xf>
    <xf numFmtId="0" fontId="84" fillId="2" borderId="0" xfId="0" applyFont="1" applyFill="1" applyAlignment="1" applyProtection="1">
      <alignment vertical="center"/>
    </xf>
    <xf numFmtId="49" fontId="36" fillId="4" borderId="0" xfId="0" applyNumberFormat="1" applyFont="1" applyFill="1" applyBorder="1" applyAlignment="1" applyProtection="1">
      <alignment horizontal="left" vertical="top" wrapText="1"/>
    </xf>
    <xf numFmtId="49" fontId="34" fillId="4" borderId="0" xfId="0" applyNumberFormat="1" applyFont="1" applyFill="1" applyBorder="1" applyAlignment="1" applyProtection="1">
      <alignment horizontal="left" vertical="top" wrapText="1"/>
    </xf>
    <xf numFmtId="170" fontId="38" fillId="4" borderId="0" xfId="2" applyNumberFormat="1" applyFont="1" applyFill="1" applyBorder="1" applyAlignment="1" applyProtection="1">
      <alignment horizontal="left" vertical="center"/>
    </xf>
    <xf numFmtId="171" fontId="72" fillId="2" borderId="0" xfId="0" applyNumberFormat="1" applyFont="1" applyFill="1" applyAlignment="1" applyProtection="1">
      <alignment horizontal="center" vertical="center"/>
    </xf>
    <xf numFmtId="1" fontId="24" fillId="7" borderId="31" xfId="0" applyNumberFormat="1" applyFont="1" applyFill="1" applyBorder="1" applyAlignment="1" applyProtection="1">
      <alignment horizontal="center" vertical="center"/>
      <protection locked="0"/>
    </xf>
    <xf numFmtId="1" fontId="24" fillId="7" borderId="32" xfId="0" applyNumberFormat="1" applyFont="1" applyFill="1" applyBorder="1" applyAlignment="1" applyProtection="1">
      <alignment horizontal="center" vertical="center"/>
      <protection locked="0"/>
    </xf>
    <xf numFmtId="1" fontId="24" fillId="7" borderId="33" xfId="0" applyNumberFormat="1" applyFont="1" applyFill="1" applyBorder="1" applyAlignment="1" applyProtection="1">
      <alignment horizontal="center" vertical="center"/>
      <protection locked="0"/>
    </xf>
    <xf numFmtId="0" fontId="70" fillId="2" borderId="0" xfId="0" applyNumberFormat="1" applyFont="1" applyFill="1" applyAlignment="1" applyProtection="1">
      <alignment horizontal="left" vertical="top" wrapText="1"/>
    </xf>
    <xf numFmtId="0" fontId="69" fillId="0" borderId="0" xfId="0" applyFont="1" applyAlignment="1" applyProtection="1">
      <alignment horizontal="right"/>
    </xf>
    <xf numFmtId="0" fontId="69" fillId="0" borderId="6" xfId="0" applyFont="1" applyBorder="1" applyAlignment="1" applyProtection="1">
      <alignment horizontal="right"/>
    </xf>
    <xf numFmtId="0" fontId="59" fillId="3" borderId="23" xfId="0" applyFont="1" applyFill="1" applyBorder="1" applyAlignment="1" applyProtection="1">
      <alignment horizontal="center" vertical="center" wrapText="1"/>
    </xf>
    <xf numFmtId="0" fontId="59" fillId="3" borderId="30" xfId="0" applyFont="1" applyFill="1" applyBorder="1" applyAlignment="1" applyProtection="1">
      <alignment horizontal="center" vertical="center" wrapText="1"/>
    </xf>
    <xf numFmtId="0" fontId="59" fillId="3" borderId="12" xfId="0" applyFont="1" applyFill="1" applyBorder="1" applyAlignment="1" applyProtection="1">
      <alignment horizontal="center" vertical="center" wrapText="1"/>
    </xf>
    <xf numFmtId="0" fontId="69" fillId="0" borderId="0" xfId="0" applyFont="1" applyFill="1" applyBorder="1" applyAlignment="1" applyProtection="1">
      <alignment horizontal="center" vertical="center"/>
    </xf>
    <xf numFmtId="0" fontId="69" fillId="0" borderId="6" xfId="0" applyFont="1" applyFill="1" applyBorder="1" applyAlignment="1" applyProtection="1">
      <alignment horizontal="center" vertical="center"/>
    </xf>
    <xf numFmtId="0" fontId="33" fillId="6" borderId="0" xfId="0" applyFont="1" applyFill="1" applyAlignment="1" applyProtection="1">
      <alignment horizontal="center" vertical="center"/>
    </xf>
    <xf numFmtId="0" fontId="50" fillId="6" borderId="0" xfId="0" applyFont="1" applyFill="1" applyAlignment="1" applyProtection="1">
      <alignment horizontal="center" vertical="center"/>
    </xf>
    <xf numFmtId="0" fontId="9" fillId="7" borderId="28" xfId="0" applyNumberFormat="1" applyFont="1" applyFill="1" applyBorder="1" applyAlignment="1" applyProtection="1">
      <alignment horizontal="left" vertical="center"/>
      <protection locked="0"/>
    </xf>
    <xf numFmtId="0" fontId="9" fillId="7" borderId="29" xfId="0" applyNumberFormat="1" applyFont="1" applyFill="1" applyBorder="1" applyAlignment="1" applyProtection="1">
      <alignment horizontal="left" vertical="center"/>
      <protection locked="0"/>
    </xf>
    <xf numFmtId="0" fontId="70" fillId="3" borderId="26" xfId="0" applyFont="1" applyFill="1" applyBorder="1" applyAlignment="1" applyProtection="1">
      <alignment horizontal="center" wrapText="1"/>
    </xf>
    <xf numFmtId="0" fontId="70" fillId="3" borderId="0" xfId="0" applyFont="1" applyFill="1" applyAlignment="1" applyProtection="1">
      <alignment horizontal="center" wrapText="1"/>
    </xf>
    <xf numFmtId="0" fontId="63" fillId="2" borderId="0" xfId="0" applyNumberFormat="1" applyFont="1" applyFill="1" applyAlignment="1" applyProtection="1">
      <alignment horizontal="center"/>
    </xf>
    <xf numFmtId="0" fontId="8" fillId="3" borderId="23" xfId="0" applyFont="1" applyFill="1" applyBorder="1" applyAlignment="1" applyProtection="1">
      <alignment horizontal="center" vertical="center" wrapText="1"/>
    </xf>
    <xf numFmtId="0" fontId="8" fillId="3" borderId="30"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1" fillId="3" borderId="0" xfId="0" quotePrefix="1" applyFont="1" applyFill="1" applyBorder="1" applyAlignment="1" applyProtection="1">
      <alignment horizontal="right" vertical="center"/>
    </xf>
    <xf numFmtId="0" fontId="9" fillId="7" borderId="26" xfId="0" applyNumberFormat="1" applyFont="1" applyFill="1" applyBorder="1" applyAlignment="1" applyProtection="1">
      <alignment horizontal="left" vertical="center"/>
      <protection locked="0"/>
    </xf>
    <xf numFmtId="0" fontId="9" fillId="7" borderId="27" xfId="0" applyNumberFormat="1" applyFont="1" applyFill="1" applyBorder="1" applyAlignment="1" applyProtection="1">
      <alignment horizontal="left" vertical="center"/>
      <protection locked="0"/>
    </xf>
    <xf numFmtId="0" fontId="59" fillId="0" borderId="23" xfId="0" applyFont="1" applyFill="1" applyBorder="1" applyAlignment="1" applyProtection="1">
      <alignment horizontal="center" vertical="center" wrapText="1"/>
    </xf>
    <xf numFmtId="0" fontId="59" fillId="0" borderId="30" xfId="0" applyFont="1" applyFill="1" applyBorder="1" applyAlignment="1" applyProtection="1">
      <alignment horizontal="center" vertical="center" wrapText="1"/>
    </xf>
    <xf numFmtId="0" fontId="59" fillId="0" borderId="12" xfId="0" applyFont="1" applyFill="1" applyBorder="1" applyAlignment="1" applyProtection="1">
      <alignment horizontal="center" vertical="center" wrapText="1"/>
    </xf>
    <xf numFmtId="0" fontId="24" fillId="3" borderId="0" xfId="0" applyFont="1" applyFill="1" applyAlignment="1" applyProtection="1">
      <alignment horizontal="right" vertical="center"/>
    </xf>
    <xf numFmtId="0" fontId="9" fillId="3" borderId="0" xfId="0" applyNumberFormat="1" applyFont="1" applyFill="1" applyBorder="1" applyAlignment="1" applyProtection="1">
      <alignment horizontal="left" vertical="center"/>
    </xf>
    <xf numFmtId="0" fontId="9" fillId="3" borderId="27" xfId="0" applyNumberFormat="1" applyFont="1" applyFill="1" applyBorder="1" applyAlignment="1" applyProtection="1">
      <alignment horizontal="left" vertical="center"/>
    </xf>
    <xf numFmtId="0" fontId="1" fillId="3" borderId="0" xfId="0" applyFont="1" applyFill="1" applyAlignment="1" applyProtection="1">
      <alignment horizontal="left" vertical="center" wrapText="1"/>
    </xf>
    <xf numFmtId="0" fontId="9" fillId="3" borderId="24" xfId="0" quotePrefix="1" applyFont="1" applyFill="1" applyBorder="1" applyAlignment="1" applyProtection="1">
      <alignment horizontal="right" vertical="center"/>
    </xf>
    <xf numFmtId="0" fontId="9" fillId="3" borderId="8" xfId="0" applyFont="1" applyFill="1" applyBorder="1" applyAlignment="1" applyProtection="1">
      <alignment horizontal="right" vertical="center"/>
    </xf>
    <xf numFmtId="0" fontId="9" fillId="3" borderId="0" xfId="0" applyFont="1" applyFill="1" applyBorder="1" applyAlignment="1" applyProtection="1">
      <alignment horizontal="left"/>
    </xf>
    <xf numFmtId="0" fontId="9" fillId="3" borderId="27" xfId="0" applyFont="1" applyFill="1" applyBorder="1" applyAlignment="1" applyProtection="1">
      <alignment horizontal="left"/>
    </xf>
    <xf numFmtId="0" fontId="27" fillId="2" borderId="0" xfId="0" applyFont="1" applyFill="1" applyBorder="1" applyAlignment="1" applyProtection="1">
      <alignment horizontal="center" vertical="center"/>
    </xf>
    <xf numFmtId="2" fontId="6" fillId="3" borderId="8" xfId="0" applyNumberFormat="1" applyFont="1" applyFill="1" applyBorder="1" applyAlignment="1" applyProtection="1">
      <alignment horizontal="left"/>
    </xf>
    <xf numFmtId="2" fontId="6" fillId="3" borderId="22" xfId="0" applyNumberFormat="1" applyFont="1" applyFill="1" applyBorder="1" applyAlignment="1" applyProtection="1">
      <alignment horizontal="left"/>
    </xf>
    <xf numFmtId="0" fontId="6" fillId="3" borderId="0" xfId="0" applyFont="1" applyFill="1" applyBorder="1" applyAlignment="1" applyProtection="1">
      <alignment horizontal="center"/>
    </xf>
    <xf numFmtId="0" fontId="6" fillId="3" borderId="27" xfId="0" applyFont="1" applyFill="1" applyBorder="1" applyAlignment="1" applyProtection="1">
      <alignment horizontal="center"/>
    </xf>
    <xf numFmtId="0" fontId="6" fillId="3" borderId="0" xfId="0" applyNumberFormat="1" applyFont="1" applyFill="1" applyBorder="1" applyAlignment="1" applyProtection="1">
      <alignment horizontal="left" vertical="center"/>
    </xf>
    <xf numFmtId="0" fontId="6" fillId="3" borderId="27" xfId="0" applyNumberFormat="1" applyFont="1" applyFill="1" applyBorder="1" applyAlignment="1" applyProtection="1">
      <alignment horizontal="left" vertical="center"/>
    </xf>
    <xf numFmtId="0" fontId="6" fillId="3" borderId="24" xfId="0" quotePrefix="1"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8" fillId="3" borderId="22" xfId="0" applyFont="1" applyFill="1" applyBorder="1" applyAlignment="1" applyProtection="1">
      <alignment horizontal="center" vertical="center" wrapText="1"/>
    </xf>
    <xf numFmtId="0" fontId="8" fillId="3" borderId="27" xfId="0" applyFont="1" applyFill="1" applyBorder="1" applyAlignment="1" applyProtection="1">
      <alignment horizontal="center" vertical="center" wrapText="1"/>
    </xf>
    <xf numFmtId="0" fontId="8" fillId="3" borderId="29"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3" borderId="30"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8" fillId="3" borderId="24"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8" fillId="3" borderId="34"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167" fontId="29" fillId="7" borderId="24" xfId="0" applyNumberFormat="1" applyFont="1" applyFill="1" applyBorder="1" applyAlignment="1" applyProtection="1">
      <alignment horizontal="center" vertical="center"/>
      <protection locked="0"/>
    </xf>
    <xf numFmtId="167" fontId="29" fillId="7" borderId="22" xfId="0" applyNumberFormat="1" applyFont="1" applyFill="1" applyBorder="1" applyAlignment="1" applyProtection="1">
      <alignment horizontal="center" vertical="center"/>
      <protection locked="0"/>
    </xf>
    <xf numFmtId="167" fontId="29" fillId="7" borderId="26" xfId="0" applyNumberFormat="1" applyFont="1" applyFill="1" applyBorder="1" applyAlignment="1" applyProtection="1">
      <alignment horizontal="center" vertical="center"/>
      <protection locked="0"/>
    </xf>
    <xf numFmtId="167" fontId="29" fillId="7" borderId="27" xfId="0" applyNumberFormat="1" applyFont="1" applyFill="1" applyBorder="1" applyAlignment="1" applyProtection="1">
      <alignment horizontal="center" vertical="center"/>
      <protection locked="0"/>
    </xf>
    <xf numFmtId="167" fontId="29" fillId="7" borderId="28" xfId="0" applyNumberFormat="1" applyFont="1" applyFill="1" applyBorder="1" applyAlignment="1" applyProtection="1">
      <alignment horizontal="center" vertical="center"/>
      <protection locked="0"/>
    </xf>
    <xf numFmtId="167" fontId="29" fillId="7" borderId="29" xfId="0" applyNumberFormat="1" applyFont="1" applyFill="1" applyBorder="1" applyAlignment="1" applyProtection="1">
      <alignment horizontal="center" vertical="center"/>
      <protection locked="0"/>
    </xf>
    <xf numFmtId="0" fontId="0" fillId="3" borderId="24" xfId="0" applyFill="1" applyBorder="1" applyAlignment="1" applyProtection="1">
      <alignment horizontal="center" vertical="center" wrapText="1"/>
    </xf>
    <xf numFmtId="0" fontId="0" fillId="3" borderId="22" xfId="0"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0" fillId="3" borderId="27" xfId="0" applyFill="1" applyBorder="1" applyAlignment="1" applyProtection="1">
      <alignment horizontal="center" vertical="center" wrapText="1"/>
    </xf>
    <xf numFmtId="0" fontId="0" fillId="3" borderId="28" xfId="0" applyFill="1" applyBorder="1" applyAlignment="1" applyProtection="1">
      <alignment horizontal="center" vertical="center" wrapText="1"/>
    </xf>
    <xf numFmtId="0" fontId="0" fillId="3" borderId="29" xfId="0" applyFill="1" applyBorder="1" applyAlignment="1" applyProtection="1">
      <alignment horizontal="center" vertical="center" wrapText="1"/>
    </xf>
    <xf numFmtId="0" fontId="0" fillId="3" borderId="23" xfId="0" applyFill="1" applyBorder="1" applyAlignment="1" applyProtection="1">
      <alignment horizontal="center" vertical="center"/>
    </xf>
    <xf numFmtId="0" fontId="0" fillId="3" borderId="30" xfId="0" applyFill="1" applyBorder="1" applyAlignment="1" applyProtection="1">
      <alignment horizontal="center" vertical="center"/>
    </xf>
    <xf numFmtId="0" fontId="0" fillId="3" borderId="12" xfId="0" applyFill="1" applyBorder="1" applyAlignment="1" applyProtection="1">
      <alignment horizontal="center" vertical="center"/>
    </xf>
    <xf numFmtId="0" fontId="6" fillId="3" borderId="36" xfId="0" applyFont="1" applyFill="1" applyBorder="1" applyAlignment="1" applyProtection="1">
      <alignment horizontal="center" vertical="center" wrapText="1"/>
    </xf>
    <xf numFmtId="0" fontId="0" fillId="3" borderId="37" xfId="0" applyFill="1" applyBorder="1" applyAlignment="1" applyProtection="1">
      <alignment horizontal="center" vertical="center" wrapText="1"/>
    </xf>
    <xf numFmtId="0" fontId="0" fillId="3" borderId="38" xfId="0" applyFill="1" applyBorder="1" applyAlignment="1" applyProtection="1">
      <alignment horizontal="center" vertical="center" wrapText="1"/>
    </xf>
    <xf numFmtId="0" fontId="0" fillId="3" borderId="39" xfId="0" applyFill="1" applyBorder="1" applyAlignment="1" applyProtection="1">
      <alignment horizontal="center" vertical="center" wrapText="1"/>
    </xf>
    <xf numFmtId="0" fontId="0" fillId="3" borderId="40" xfId="0" applyFill="1" applyBorder="1" applyAlignment="1" applyProtection="1">
      <alignment horizontal="center" vertical="center" wrapText="1"/>
    </xf>
    <xf numFmtId="0" fontId="0" fillId="3" borderId="41" xfId="0" applyFill="1" applyBorder="1" applyAlignment="1" applyProtection="1">
      <alignment horizontal="center" vertical="center" wrapText="1"/>
    </xf>
    <xf numFmtId="0" fontId="0" fillId="3" borderId="23" xfId="0" applyFill="1" applyBorder="1" applyAlignment="1" applyProtection="1">
      <alignment horizontal="center" vertical="center" wrapText="1"/>
    </xf>
    <xf numFmtId="0" fontId="0" fillId="3" borderId="30" xfId="0"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20" fillId="7" borderId="24" xfId="0" applyFont="1" applyFill="1" applyBorder="1" applyAlignment="1" applyProtection="1">
      <alignment horizontal="left"/>
      <protection locked="0"/>
    </xf>
    <xf numFmtId="0" fontId="20" fillId="7" borderId="8" xfId="0" applyFont="1" applyFill="1" applyBorder="1" applyAlignment="1" applyProtection="1">
      <alignment horizontal="left"/>
      <protection locked="0"/>
    </xf>
    <xf numFmtId="0" fontId="20" fillId="7" borderId="22" xfId="0" applyFont="1" applyFill="1" applyBorder="1" applyAlignment="1" applyProtection="1">
      <alignment horizontal="left"/>
      <protection locked="0"/>
    </xf>
    <xf numFmtId="0" fontId="20" fillId="7" borderId="26" xfId="0" applyFont="1" applyFill="1" applyBorder="1" applyAlignment="1" applyProtection="1">
      <alignment horizontal="left"/>
      <protection locked="0"/>
    </xf>
    <xf numFmtId="0" fontId="20" fillId="7" borderId="0" xfId="0" applyFont="1" applyFill="1" applyBorder="1" applyAlignment="1" applyProtection="1">
      <alignment horizontal="left"/>
      <protection locked="0"/>
    </xf>
    <xf numFmtId="0" fontId="20" fillId="7" borderId="27" xfId="0" applyFont="1" applyFill="1" applyBorder="1" applyAlignment="1" applyProtection="1">
      <alignment horizontal="left"/>
      <protection locked="0"/>
    </xf>
    <xf numFmtId="0" fontId="21" fillId="3" borderId="3" xfId="0" applyFont="1" applyFill="1" applyBorder="1" applyAlignment="1" applyProtection="1">
      <alignment horizontal="center" vertical="center"/>
    </xf>
    <xf numFmtId="0" fontId="21" fillId="3" borderId="7" xfId="0" applyFont="1"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21" fillId="3" borderId="0" xfId="0" applyFont="1" applyFill="1" applyBorder="1" applyAlignment="1" applyProtection="1">
      <alignment horizontal="right" vertical="center"/>
    </xf>
    <xf numFmtId="0" fontId="26" fillId="3" borderId="0" xfId="0" applyFont="1" applyFill="1" applyBorder="1" applyAlignment="1" applyProtection="1">
      <alignment horizontal="center"/>
    </xf>
    <xf numFmtId="0" fontId="9" fillId="0" borderId="0" xfId="0" quotePrefix="1"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xf>
    <xf numFmtId="0" fontId="42" fillId="3" borderId="0" xfId="0" applyFont="1" applyFill="1" applyBorder="1" applyAlignment="1" applyProtection="1">
      <alignment horizontal="center"/>
    </xf>
    <xf numFmtId="0" fontId="21" fillId="0" borderId="0" xfId="0" applyFont="1" applyFill="1" applyBorder="1" applyAlignment="1" applyProtection="1">
      <alignment horizontal="left" vertical="center"/>
    </xf>
    <xf numFmtId="0" fontId="69" fillId="3" borderId="0" xfId="0" quotePrefix="1" applyFont="1" applyFill="1" applyBorder="1" applyAlignment="1" applyProtection="1">
      <alignment horizontal="left" vertical="center"/>
    </xf>
    <xf numFmtId="0" fontId="69" fillId="3" borderId="0" xfId="0" applyFont="1" applyFill="1" applyAlignment="1" applyProtection="1">
      <alignment horizontal="left"/>
    </xf>
    <xf numFmtId="0" fontId="69" fillId="0" borderId="0" xfId="0" applyFont="1" applyFill="1" applyBorder="1" applyAlignment="1" applyProtection="1">
      <alignment horizontal="left" vertical="center" wrapText="1"/>
    </xf>
    <xf numFmtId="0" fontId="69" fillId="3" borderId="0" xfId="0" applyFont="1" applyFill="1" applyBorder="1" applyAlignment="1" applyProtection="1">
      <alignment horizontal="left" vertical="center"/>
    </xf>
    <xf numFmtId="168" fontId="21" fillId="0" borderId="0" xfId="0" applyNumberFormat="1" applyFont="1" applyFill="1" applyBorder="1" applyAlignment="1" applyProtection="1">
      <alignment horizontal="left" vertical="center"/>
    </xf>
    <xf numFmtId="3" fontId="0" fillId="7" borderId="3" xfId="0" applyNumberFormat="1" applyFill="1" applyBorder="1" applyAlignment="1" applyProtection="1">
      <alignment horizontal="center" vertical="center"/>
      <protection locked="0"/>
    </xf>
    <xf numFmtId="3" fontId="0" fillId="7" borderId="7" xfId="0" applyNumberFormat="1" applyFill="1" applyBorder="1" applyAlignment="1" applyProtection="1">
      <alignment horizontal="center" vertical="center"/>
      <protection locked="0"/>
    </xf>
    <xf numFmtId="3" fontId="0" fillId="3" borderId="0" xfId="0" applyNumberFormat="1" applyFill="1" applyBorder="1" applyAlignment="1" applyProtection="1">
      <alignment horizontal="center" vertical="center"/>
    </xf>
    <xf numFmtId="0" fontId="0" fillId="3" borderId="34" xfId="0"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0" fillId="7" borderId="24" xfId="0" applyFill="1" applyBorder="1" applyAlignment="1" applyProtection="1">
      <alignment horizontal="center"/>
      <protection locked="0"/>
    </xf>
    <xf numFmtId="0" fontId="0" fillId="7" borderId="8" xfId="0" applyFill="1" applyBorder="1" applyAlignment="1" applyProtection="1">
      <alignment horizontal="center"/>
      <protection locked="0"/>
    </xf>
    <xf numFmtId="0" fontId="0" fillId="7" borderId="22" xfId="0" applyFill="1" applyBorder="1" applyAlignment="1" applyProtection="1">
      <alignment horizontal="center"/>
      <protection locked="0"/>
    </xf>
    <xf numFmtId="0" fontId="0" fillId="7" borderId="26"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27" xfId="0" applyFill="1" applyBorder="1" applyAlignment="1" applyProtection="1">
      <alignment horizontal="center"/>
      <protection locked="0"/>
    </xf>
    <xf numFmtId="0" fontId="0" fillId="7" borderId="28" xfId="0" applyFill="1" applyBorder="1" applyAlignment="1" applyProtection="1">
      <alignment horizontal="center"/>
      <protection locked="0"/>
    </xf>
    <xf numFmtId="0" fontId="0" fillId="7" borderId="6" xfId="0" applyFill="1" applyBorder="1" applyAlignment="1" applyProtection="1">
      <alignment horizontal="center"/>
      <protection locked="0"/>
    </xf>
    <xf numFmtId="0" fontId="0" fillId="7" borderId="29" xfId="0" applyFill="1" applyBorder="1" applyAlignment="1" applyProtection="1">
      <alignment horizontal="center"/>
      <protection locked="0"/>
    </xf>
    <xf numFmtId="0" fontId="0" fillId="0" borderId="2" xfId="0" applyFill="1" applyBorder="1" applyAlignment="1" applyProtection="1">
      <alignment horizontal="center" vertical="center"/>
    </xf>
    <xf numFmtId="0" fontId="20" fillId="7" borderId="28" xfId="0" applyFont="1" applyFill="1" applyBorder="1" applyAlignment="1" applyProtection="1">
      <alignment horizontal="left"/>
      <protection locked="0"/>
    </xf>
    <xf numFmtId="0" fontId="20" fillId="7" borderId="6" xfId="0" applyFont="1" applyFill="1" applyBorder="1" applyAlignment="1" applyProtection="1">
      <alignment horizontal="left"/>
      <protection locked="0"/>
    </xf>
    <xf numFmtId="0" fontId="20" fillId="7" borderId="29" xfId="0" applyFont="1" applyFill="1" applyBorder="1" applyAlignment="1" applyProtection="1">
      <alignment horizontal="left"/>
      <protection locked="0"/>
    </xf>
    <xf numFmtId="3" fontId="0" fillId="3" borderId="8" xfId="0" applyNumberForma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7" xfId="0" applyFill="1" applyBorder="1" applyAlignment="1" applyProtection="1">
      <alignment horizontal="center" vertical="center"/>
    </xf>
    <xf numFmtId="0" fontId="69" fillId="0" borderId="0" xfId="0" applyFont="1" applyFill="1" applyBorder="1" applyAlignment="1" applyProtection="1">
      <alignment horizontal="right" vertical="center"/>
    </xf>
    <xf numFmtId="0" fontId="6" fillId="3" borderId="24" xfId="0" applyFont="1" applyFill="1" applyBorder="1" applyAlignment="1" applyProtection="1">
      <alignment horizontal="center" vertical="center" wrapText="1"/>
    </xf>
    <xf numFmtId="0" fontId="6" fillId="3" borderId="45" xfId="0" applyFont="1" applyFill="1" applyBorder="1" applyAlignment="1" applyProtection="1">
      <alignment horizontal="center" vertical="center" wrapText="1"/>
    </xf>
    <xf numFmtId="0" fontId="0" fillId="3" borderId="46" xfId="0" applyFill="1" applyBorder="1" applyAlignment="1" applyProtection="1">
      <alignment horizontal="center" vertical="center" wrapText="1"/>
    </xf>
    <xf numFmtId="0" fontId="0" fillId="3" borderId="47" xfId="0" applyFill="1" applyBorder="1" applyAlignment="1" applyProtection="1">
      <alignment horizontal="center" vertical="center" wrapText="1"/>
    </xf>
    <xf numFmtId="0" fontId="76" fillId="3" borderId="0" xfId="0" applyFont="1" applyFill="1" applyBorder="1" applyAlignment="1" applyProtection="1">
      <alignment horizontal="right"/>
    </xf>
    <xf numFmtId="0" fontId="75" fillId="3" borderId="0" xfId="0" applyFont="1" applyFill="1" applyBorder="1" applyAlignment="1" applyProtection="1">
      <alignment horizontal="right"/>
    </xf>
    <xf numFmtId="0" fontId="6" fillId="3" borderId="43" xfId="0" applyFont="1" applyFill="1" applyBorder="1" applyAlignment="1" applyProtection="1">
      <alignment horizontal="center" vertical="center" wrapText="1"/>
    </xf>
    <xf numFmtId="0" fontId="0" fillId="3" borderId="44" xfId="0"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168" fontId="21" fillId="7" borderId="3" xfId="0" applyNumberFormat="1" applyFont="1" applyFill="1" applyBorder="1" applyAlignment="1" applyProtection="1">
      <alignment horizontal="left" vertical="center"/>
      <protection locked="0"/>
    </xf>
    <xf numFmtId="168" fontId="21" fillId="7" borderId="42" xfId="0" applyNumberFormat="1" applyFont="1" applyFill="1" applyBorder="1" applyAlignment="1" applyProtection="1">
      <alignment horizontal="left" vertical="center"/>
      <protection locked="0"/>
    </xf>
    <xf numFmtId="168" fontId="21" fillId="7" borderId="7" xfId="0" applyNumberFormat="1" applyFont="1" applyFill="1" applyBorder="1" applyAlignment="1" applyProtection="1">
      <alignment horizontal="left" vertical="center"/>
      <protection locked="0"/>
    </xf>
    <xf numFmtId="0" fontId="21" fillId="7" borderId="3" xfId="0" applyFont="1" applyFill="1" applyBorder="1" applyAlignment="1" applyProtection="1">
      <alignment horizontal="left" vertical="center"/>
      <protection locked="0"/>
    </xf>
    <xf numFmtId="0" fontId="21" fillId="7" borderId="42" xfId="0" applyFont="1" applyFill="1" applyBorder="1" applyAlignment="1" applyProtection="1">
      <alignment horizontal="left" vertical="center"/>
      <protection locked="0"/>
    </xf>
    <xf numFmtId="0" fontId="21" fillId="7" borderId="7" xfId="0" applyFont="1" applyFill="1" applyBorder="1" applyAlignment="1" applyProtection="1">
      <alignment horizontal="left" vertical="center"/>
      <protection locked="0"/>
    </xf>
    <xf numFmtId="0" fontId="21" fillId="7" borderId="3" xfId="0" applyNumberFormat="1" applyFont="1" applyFill="1" applyBorder="1" applyAlignment="1" applyProtection="1">
      <alignment vertical="center"/>
      <protection locked="0"/>
    </xf>
    <xf numFmtId="0" fontId="21" fillId="7" borderId="42" xfId="0" applyNumberFormat="1" applyFont="1" applyFill="1" applyBorder="1" applyAlignment="1" applyProtection="1">
      <alignment vertical="center"/>
      <protection locked="0"/>
    </xf>
    <xf numFmtId="0" fontId="21" fillId="7" borderId="7" xfId="0" applyNumberFormat="1" applyFont="1" applyFill="1" applyBorder="1" applyAlignment="1" applyProtection="1">
      <alignment vertical="center"/>
      <protection locked="0"/>
    </xf>
  </cellXfs>
  <cellStyles count="4">
    <cellStyle name="Dezimal 2" xfId="1"/>
    <cellStyle name="Komma" xfId="2" builtinId="3"/>
    <cellStyle name="Standard" xfId="0" builtinId="0"/>
    <cellStyle name="Standard 2" xfId="3"/>
  </cellStyles>
  <dxfs count="229">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theme="0"/>
      </font>
    </dxf>
    <dxf>
      <fill>
        <patternFill>
          <bgColor theme="0"/>
        </patternFill>
      </fill>
    </dxf>
    <dxf>
      <font>
        <color rgb="FFFFFFCC"/>
      </font>
      <fill>
        <patternFill>
          <bgColor rgb="FFFFFFCC"/>
        </patternFill>
      </fill>
    </dxf>
    <dxf>
      <font>
        <condense val="0"/>
        <extend val="0"/>
        <color indexed="9"/>
      </font>
    </dxf>
    <dxf>
      <font>
        <color theme="0"/>
        <name val="Cambria"/>
        <scheme val="none"/>
      </font>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fill>
        <patternFill>
          <bgColor theme="0"/>
        </patternFill>
      </fill>
      <border>
        <left style="thin">
          <color indexed="64"/>
        </left>
        <right/>
        <top/>
        <bottom/>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
  <sheetViews>
    <sheetView zoomScale="205" zoomScaleNormal="205" workbookViewId="0"/>
  </sheetViews>
  <sheetFormatPr baseColWidth="10" defaultColWidth="13" defaultRowHeight="12" x14ac:dyDescent="0.2"/>
  <cols>
    <col min="1" max="1" width="16.85546875" style="170" customWidth="1"/>
    <col min="2" max="2" width="34.140625" style="170" bestFit="1" customWidth="1"/>
    <col min="3" max="3" width="12.140625" style="171" customWidth="1"/>
    <col min="4" max="4" width="12.140625" style="170" customWidth="1"/>
    <col min="5" max="5" width="3.85546875" style="172" customWidth="1"/>
    <col min="6" max="6" width="11.28515625" style="171" bestFit="1" customWidth="1"/>
    <col min="7" max="7" width="11.42578125" style="171" customWidth="1"/>
    <col min="8" max="8" width="6" style="172" customWidth="1"/>
    <col min="9" max="10" width="13" style="173" customWidth="1"/>
    <col min="11" max="12" width="10.140625" style="446" customWidth="1"/>
    <col min="13" max="13" width="9.28515625" style="170" customWidth="1"/>
    <col min="14" max="14" width="10.42578125" style="173" customWidth="1"/>
    <col min="15" max="16" width="7.140625" style="174" customWidth="1"/>
    <col min="17" max="16384" width="13" style="175"/>
  </cols>
  <sheetData>
    <row r="1" spans="1:16" s="137" customFormat="1" ht="5.25" customHeight="1" x14ac:dyDescent="0.2">
      <c r="A1" s="131"/>
      <c r="B1" s="132"/>
      <c r="C1" s="133"/>
      <c r="D1" s="133"/>
      <c r="E1" s="134"/>
      <c r="F1" s="133"/>
      <c r="G1" s="133"/>
      <c r="H1" s="134"/>
      <c r="I1" s="135"/>
      <c r="J1" s="135"/>
      <c r="K1" s="438"/>
      <c r="L1" s="438"/>
      <c r="M1" s="132"/>
      <c r="N1" s="135"/>
      <c r="O1" s="136"/>
      <c r="P1" s="136"/>
    </row>
    <row r="2" spans="1:16" s="140" customFormat="1" ht="33" customHeight="1" x14ac:dyDescent="0.2">
      <c r="A2" s="138" t="s">
        <v>88</v>
      </c>
      <c r="B2" s="185" t="str">
        <f>Lohnmeldung!D10&amp;CHAR(32)&amp;Lohnmeldung!D12&amp;CHAR(10)&amp;Lohnmeldung!D16</f>
        <v xml:space="preserve"> 
</v>
      </c>
      <c r="C2" s="491" t="s">
        <v>89</v>
      </c>
      <c r="D2" s="491"/>
      <c r="E2" s="492"/>
      <c r="F2" s="139">
        <f>COUNT(I9:I65537)</f>
        <v>0</v>
      </c>
      <c r="G2" s="491" t="s">
        <v>90</v>
      </c>
      <c r="H2" s="492"/>
      <c r="I2" s="493">
        <f>SUM(I9:I65537)</f>
        <v>0</v>
      </c>
      <c r="J2" s="493"/>
      <c r="K2" s="493"/>
      <c r="L2" s="493"/>
      <c r="M2" s="493"/>
      <c r="N2" s="493"/>
      <c r="O2" s="493"/>
      <c r="P2" s="493"/>
    </row>
    <row r="3" spans="1:16" s="148" customFormat="1" ht="27" customHeight="1" x14ac:dyDescent="0.2">
      <c r="A3" s="141" t="s">
        <v>91</v>
      </c>
      <c r="B3" s="184" t="str">
        <f>Lohnmeldung!E7</f>
        <v>BITTE IM ’STAMMBLATT' EINGEBEN</v>
      </c>
      <c r="C3" s="142"/>
      <c r="D3" s="142"/>
      <c r="E3" s="143"/>
      <c r="F3" s="144"/>
      <c r="G3" s="144"/>
      <c r="H3" s="143"/>
      <c r="I3" s="145"/>
      <c r="J3" s="145"/>
      <c r="K3" s="146"/>
      <c r="L3" s="146"/>
      <c r="M3" s="439"/>
      <c r="N3" s="146"/>
      <c r="O3" s="147"/>
      <c r="P3" s="147"/>
    </row>
    <row r="4" spans="1:16" s="137" customFormat="1" ht="5.25" customHeight="1" x14ac:dyDescent="0.2">
      <c r="A4" s="132"/>
      <c r="B4" s="132"/>
      <c r="C4" s="133"/>
      <c r="D4" s="133"/>
      <c r="E4" s="134"/>
      <c r="F4" s="133"/>
      <c r="G4" s="133"/>
      <c r="H4" s="134"/>
      <c r="I4" s="135"/>
      <c r="J4" s="135"/>
      <c r="K4" s="438"/>
      <c r="L4" s="438"/>
      <c r="M4" s="132"/>
      <c r="N4" s="135"/>
      <c r="O4" s="136"/>
      <c r="P4" s="136"/>
    </row>
    <row r="5" spans="1:16" s="156" customFormat="1" x14ac:dyDescent="0.2">
      <c r="A5" s="149" t="s">
        <v>92</v>
      </c>
      <c r="B5" s="150" t="s">
        <v>31</v>
      </c>
      <c r="C5" s="151" t="s">
        <v>93</v>
      </c>
      <c r="D5" s="151" t="s">
        <v>30</v>
      </c>
      <c r="E5" s="152" t="s">
        <v>94</v>
      </c>
      <c r="F5" s="151" t="s">
        <v>28</v>
      </c>
      <c r="G5" s="151" t="s">
        <v>29</v>
      </c>
      <c r="H5" s="152" t="s">
        <v>87</v>
      </c>
      <c r="I5" s="153" t="s">
        <v>95</v>
      </c>
      <c r="J5" s="153" t="s">
        <v>218</v>
      </c>
      <c r="K5" s="440" t="s">
        <v>196</v>
      </c>
      <c r="L5" s="440" t="s">
        <v>197</v>
      </c>
      <c r="M5" s="441" t="s">
        <v>198</v>
      </c>
      <c r="N5" s="154" t="s">
        <v>96</v>
      </c>
      <c r="O5" s="155" t="s">
        <v>97</v>
      </c>
      <c r="P5" s="155" t="s">
        <v>194</v>
      </c>
    </row>
    <row r="6" spans="1:16" s="163" customFormat="1" ht="9" x14ac:dyDescent="0.15">
      <c r="A6" s="157" t="s">
        <v>98</v>
      </c>
      <c r="B6" s="158" t="s">
        <v>99</v>
      </c>
      <c r="C6" s="159" t="s">
        <v>100</v>
      </c>
      <c r="D6" s="159" t="s">
        <v>101</v>
      </c>
      <c r="E6" s="160" t="s">
        <v>102</v>
      </c>
      <c r="F6" s="159" t="s">
        <v>103</v>
      </c>
      <c r="G6" s="159" t="s">
        <v>104</v>
      </c>
      <c r="H6" s="160" t="s">
        <v>105</v>
      </c>
      <c r="I6" s="161" t="s">
        <v>106</v>
      </c>
      <c r="J6" s="161" t="s">
        <v>219</v>
      </c>
      <c r="K6" s="442" t="s">
        <v>199</v>
      </c>
      <c r="L6" s="442" t="s">
        <v>200</v>
      </c>
      <c r="M6" s="160" t="s">
        <v>201</v>
      </c>
      <c r="N6" s="161" t="s">
        <v>107</v>
      </c>
      <c r="O6" s="162" t="s">
        <v>108</v>
      </c>
      <c r="P6" s="162"/>
    </row>
    <row r="7" spans="1:16" s="163" customFormat="1" ht="9" x14ac:dyDescent="0.15">
      <c r="A7" s="164" t="s">
        <v>109</v>
      </c>
      <c r="B7" s="165" t="s">
        <v>110</v>
      </c>
      <c r="C7" s="166" t="s">
        <v>111</v>
      </c>
      <c r="D7" s="166" t="s">
        <v>112</v>
      </c>
      <c r="E7" s="167" t="s">
        <v>102</v>
      </c>
      <c r="F7" s="166" t="s">
        <v>113</v>
      </c>
      <c r="G7" s="166" t="s">
        <v>114</v>
      </c>
      <c r="H7" s="167" t="s">
        <v>105</v>
      </c>
      <c r="I7" s="168" t="s">
        <v>115</v>
      </c>
      <c r="J7" s="168" t="s">
        <v>220</v>
      </c>
      <c r="K7" s="443" t="s">
        <v>202</v>
      </c>
      <c r="L7" s="443" t="s">
        <v>203</v>
      </c>
      <c r="M7" s="167" t="s">
        <v>204</v>
      </c>
      <c r="N7" s="168" t="s">
        <v>116</v>
      </c>
      <c r="O7" s="169" t="s">
        <v>117</v>
      </c>
      <c r="P7" s="169"/>
    </row>
    <row r="8" spans="1:16" s="163" customFormat="1" ht="9" x14ac:dyDescent="0.15">
      <c r="A8" s="165" t="s">
        <v>205</v>
      </c>
      <c r="B8" s="165" t="s">
        <v>31</v>
      </c>
      <c r="C8" s="166" t="s">
        <v>206</v>
      </c>
      <c r="D8" s="166" t="s">
        <v>207</v>
      </c>
      <c r="E8" s="167" t="s">
        <v>102</v>
      </c>
      <c r="F8" s="166" t="s">
        <v>208</v>
      </c>
      <c r="G8" s="166" t="s">
        <v>209</v>
      </c>
      <c r="H8" s="167" t="s">
        <v>210</v>
      </c>
      <c r="I8" s="168" t="s">
        <v>211</v>
      </c>
      <c r="J8" s="168" t="s">
        <v>221</v>
      </c>
      <c r="K8" s="443" t="s">
        <v>212</v>
      </c>
      <c r="L8" s="443" t="s">
        <v>213</v>
      </c>
      <c r="M8" s="167" t="s">
        <v>214</v>
      </c>
      <c r="N8" s="168" t="s">
        <v>215</v>
      </c>
      <c r="O8" s="447" t="s">
        <v>216</v>
      </c>
      <c r="P8" s="447" t="s">
        <v>217</v>
      </c>
    </row>
    <row r="9" spans="1:16" s="176" customFormat="1" x14ac:dyDescent="0.2">
      <c r="A9" s="179" t="str">
        <f>IF(Lohnmeldung!D20="","",Lohnmeldung!D20)</f>
        <v/>
      </c>
      <c r="B9" s="179" t="str">
        <f>IF(Lohnmeldung!E20="","",Lohnmeldung!E20)</f>
        <v/>
      </c>
      <c r="C9" s="180" t="str">
        <f>IF(Lohnmeldung!F20="","",Lohnmeldung!F20)</f>
        <v/>
      </c>
      <c r="D9" s="179" t="str">
        <f>IF(Lohnmeldung!G20="","",Lohnmeldung!G20)</f>
        <v/>
      </c>
      <c r="E9" s="179"/>
      <c r="F9" s="179" t="str">
        <f>IF(Lohnmeldung!H20="","",Lohnmeldung!H20)</f>
        <v/>
      </c>
      <c r="G9" s="179" t="str">
        <f>IF(Lohnmeldung!I20="","",Lohnmeldung!I20)</f>
        <v/>
      </c>
      <c r="H9" s="179"/>
      <c r="I9" s="179" t="str">
        <f>IF(Lohnmeldung!J20="","",Lohnmeldung!J20)</f>
        <v/>
      </c>
      <c r="J9" s="179"/>
      <c r="K9" s="179"/>
      <c r="L9" s="179"/>
      <c r="M9" s="179"/>
      <c r="N9" s="206" t="str">
        <f>IF('LB 1'!$J$40=0,"",'LB 1'!$J$40)</f>
        <v/>
      </c>
      <c r="O9" s="179" t="str">
        <f>IF(Lohnmeldung!J20="","",Lohnmeldung!$J$8)</f>
        <v/>
      </c>
      <c r="P9" s="179" t="str">
        <f>IF(Lohnmeldung!J20="","","D")</f>
        <v/>
      </c>
    </row>
    <row r="10" spans="1:16" s="176" customFormat="1" x14ac:dyDescent="0.2">
      <c r="A10" s="179" t="str">
        <f>IF(Lohnmeldung!D21="","",Lohnmeldung!D21)</f>
        <v/>
      </c>
      <c r="B10" s="179" t="str">
        <f>IF(Lohnmeldung!E21="","",Lohnmeldung!E21)</f>
        <v/>
      </c>
      <c r="C10" s="180" t="str">
        <f>IF(Lohnmeldung!F21="","",Lohnmeldung!F21)</f>
        <v/>
      </c>
      <c r="D10" s="179" t="str">
        <f>IF(Lohnmeldung!G21="","",Lohnmeldung!G21)</f>
        <v/>
      </c>
      <c r="E10" s="179"/>
      <c r="F10" s="179" t="str">
        <f>IF(Lohnmeldung!H21="","",Lohnmeldung!H21)</f>
        <v/>
      </c>
      <c r="G10" s="179" t="str">
        <f>IF(Lohnmeldung!I21="","",Lohnmeldung!I21)</f>
        <v/>
      </c>
      <c r="H10" s="179"/>
      <c r="I10" s="179" t="str">
        <f>IF(Lohnmeldung!J21="","",Lohnmeldung!J21)</f>
        <v/>
      </c>
      <c r="J10" s="179"/>
      <c r="K10" s="179"/>
      <c r="L10" s="179"/>
      <c r="M10" s="179"/>
      <c r="N10" s="206" t="str">
        <f>IF('LB 2'!$J$40=0,"",'LB 2'!$J$40)</f>
        <v/>
      </c>
      <c r="O10" s="179" t="str">
        <f>IF(Lohnmeldung!J21="","",Lohnmeldung!$J$8)</f>
        <v/>
      </c>
      <c r="P10" s="179" t="str">
        <f>IF(Lohnmeldung!J21="","","D")</f>
        <v/>
      </c>
    </row>
    <row r="11" spans="1:16" s="176" customFormat="1" x14ac:dyDescent="0.2">
      <c r="A11" s="179" t="str">
        <f>IF(Lohnmeldung!D22="","",Lohnmeldung!D22)</f>
        <v/>
      </c>
      <c r="B11" s="179" t="str">
        <f>IF(Lohnmeldung!E22="","",Lohnmeldung!E22)</f>
        <v/>
      </c>
      <c r="C11" s="180" t="str">
        <f>IF(Lohnmeldung!F22="","",Lohnmeldung!F22)</f>
        <v/>
      </c>
      <c r="D11" s="179" t="str">
        <f>IF(Lohnmeldung!G22="","",Lohnmeldung!G22)</f>
        <v/>
      </c>
      <c r="E11" s="179"/>
      <c r="F11" s="179" t="str">
        <f>IF(Lohnmeldung!H22="","",Lohnmeldung!H22)</f>
        <v/>
      </c>
      <c r="G11" s="179" t="str">
        <f>IF(Lohnmeldung!I22="","",Lohnmeldung!I22)</f>
        <v/>
      </c>
      <c r="H11" s="179"/>
      <c r="I11" s="179" t="str">
        <f>IF(Lohnmeldung!J22="","",Lohnmeldung!J22)</f>
        <v/>
      </c>
      <c r="J11" s="179"/>
      <c r="K11" s="179"/>
      <c r="L11" s="179"/>
      <c r="M11" s="179"/>
      <c r="N11" s="206" t="str">
        <f>IF('LB 3'!$J$40=0,"",'LB 3'!$J$40)</f>
        <v/>
      </c>
      <c r="O11" s="179" t="str">
        <f>IF(Lohnmeldung!J22="","",Lohnmeldung!$J$8)</f>
        <v/>
      </c>
      <c r="P11" s="179" t="str">
        <f>IF(Lohnmeldung!J22="","","D")</f>
        <v/>
      </c>
    </row>
    <row r="12" spans="1:16" s="176" customFormat="1" x14ac:dyDescent="0.2">
      <c r="A12" s="179" t="str">
        <f>IF(Lohnmeldung!D23="","",Lohnmeldung!D23)</f>
        <v/>
      </c>
      <c r="B12" s="179" t="str">
        <f>IF(Lohnmeldung!E23="","",Lohnmeldung!E23)</f>
        <v/>
      </c>
      <c r="C12" s="180" t="str">
        <f>IF(Lohnmeldung!F23="","",Lohnmeldung!F23)</f>
        <v/>
      </c>
      <c r="D12" s="179" t="str">
        <f>IF(Lohnmeldung!G23="","",Lohnmeldung!G23)</f>
        <v/>
      </c>
      <c r="E12" s="179"/>
      <c r="F12" s="179" t="str">
        <f>IF(Lohnmeldung!H23="","",Lohnmeldung!H23)</f>
        <v/>
      </c>
      <c r="G12" s="179" t="str">
        <f>IF(Lohnmeldung!I23="","",Lohnmeldung!I23)</f>
        <v/>
      </c>
      <c r="H12" s="179"/>
      <c r="I12" s="179" t="str">
        <f>IF(Lohnmeldung!J23="","",Lohnmeldung!J23)</f>
        <v/>
      </c>
      <c r="J12" s="179"/>
      <c r="K12" s="179"/>
      <c r="L12" s="179"/>
      <c r="M12" s="179"/>
      <c r="N12" s="206" t="str">
        <f>IF('LB 4'!$J$40=0,"",'LB 4'!$J$40)</f>
        <v/>
      </c>
      <c r="O12" s="179" t="str">
        <f>IF(Lohnmeldung!J23="","",Lohnmeldung!$J$8)</f>
        <v/>
      </c>
      <c r="P12" s="179" t="str">
        <f>IF(Lohnmeldung!J23="","","D")</f>
        <v/>
      </c>
    </row>
    <row r="13" spans="1:16" s="176" customFormat="1" ht="12" customHeight="1" x14ac:dyDescent="0.2">
      <c r="A13" s="179" t="str">
        <f>IF(Lohnmeldung!D24="","",Lohnmeldung!D24)</f>
        <v/>
      </c>
      <c r="B13" s="179" t="str">
        <f>IF(Lohnmeldung!E24="","",Lohnmeldung!E24)</f>
        <v/>
      </c>
      <c r="C13" s="180" t="str">
        <f>IF(Lohnmeldung!F24="","",Lohnmeldung!F24)</f>
        <v/>
      </c>
      <c r="D13" s="179" t="str">
        <f>IF(Lohnmeldung!G24="","",Lohnmeldung!G24)</f>
        <v/>
      </c>
      <c r="E13" s="179"/>
      <c r="F13" s="179" t="str">
        <f>IF(Lohnmeldung!H24="","",Lohnmeldung!H24)</f>
        <v/>
      </c>
      <c r="G13" s="179" t="str">
        <f>IF(Lohnmeldung!I24="","",Lohnmeldung!I24)</f>
        <v/>
      </c>
      <c r="H13" s="179"/>
      <c r="I13" s="179" t="str">
        <f>IF(Lohnmeldung!J24="","",Lohnmeldung!J24)</f>
        <v/>
      </c>
      <c r="J13" s="179"/>
      <c r="K13" s="179"/>
      <c r="L13" s="179"/>
      <c r="M13" s="179"/>
      <c r="N13" s="206" t="str">
        <f>IF('LB 5'!$J$40=0,"",'LB 5'!$J$40)</f>
        <v/>
      </c>
      <c r="O13" s="179" t="str">
        <f>IF(Lohnmeldung!J24="","",Lohnmeldung!$J$8)</f>
        <v/>
      </c>
      <c r="P13" s="179" t="str">
        <f>IF(Lohnmeldung!J24="","","D")</f>
        <v/>
      </c>
    </row>
    <row r="14" spans="1:16" s="176" customFormat="1" x14ac:dyDescent="0.2">
      <c r="A14" s="179" t="str">
        <f>IF(Lohnmeldung!D25="","",Lohnmeldung!D25)</f>
        <v/>
      </c>
      <c r="B14" s="179" t="str">
        <f>IF(Lohnmeldung!E25="","",Lohnmeldung!E25)</f>
        <v/>
      </c>
      <c r="C14" s="180" t="str">
        <f>IF(Lohnmeldung!F25="","",Lohnmeldung!F25)</f>
        <v/>
      </c>
      <c r="D14" s="179" t="str">
        <f>IF(Lohnmeldung!G25="","",Lohnmeldung!G25)</f>
        <v/>
      </c>
      <c r="E14" s="179"/>
      <c r="F14" s="179" t="str">
        <f>IF(Lohnmeldung!H25="","",Lohnmeldung!H25)</f>
        <v/>
      </c>
      <c r="G14" s="179" t="str">
        <f>IF(Lohnmeldung!I25="","",Lohnmeldung!I25)</f>
        <v/>
      </c>
      <c r="H14" s="179"/>
      <c r="I14" s="179" t="str">
        <f>IF(Lohnmeldung!J25="","",Lohnmeldung!J25)</f>
        <v/>
      </c>
      <c r="J14" s="179"/>
      <c r="K14" s="179"/>
      <c r="L14" s="179"/>
      <c r="M14" s="179"/>
      <c r="N14" s="206" t="str">
        <f>IF('LB 6'!$J$40=0,"",'LB 6'!$J$40)</f>
        <v/>
      </c>
      <c r="O14" s="179" t="str">
        <f>IF(Lohnmeldung!J25="","",Lohnmeldung!$J$8)</f>
        <v/>
      </c>
      <c r="P14" s="179" t="str">
        <f>IF(Lohnmeldung!J25="","","D")</f>
        <v/>
      </c>
    </row>
    <row r="15" spans="1:16" s="176" customFormat="1" x14ac:dyDescent="0.2">
      <c r="A15" s="179" t="str">
        <f>IF(Lohnmeldung!D26="","",Lohnmeldung!D26)</f>
        <v/>
      </c>
      <c r="B15" s="179" t="str">
        <f>IF(Lohnmeldung!E26="","",Lohnmeldung!E26)</f>
        <v/>
      </c>
      <c r="C15" s="180" t="str">
        <f>IF(Lohnmeldung!F26="","",Lohnmeldung!F26)</f>
        <v/>
      </c>
      <c r="D15" s="179" t="str">
        <f>IF(Lohnmeldung!G26="","",Lohnmeldung!G26)</f>
        <v/>
      </c>
      <c r="E15" s="179"/>
      <c r="F15" s="179" t="str">
        <f>IF(Lohnmeldung!H26="","",Lohnmeldung!H26)</f>
        <v/>
      </c>
      <c r="G15" s="179" t="str">
        <f>IF(Lohnmeldung!I26="","",Lohnmeldung!I26)</f>
        <v/>
      </c>
      <c r="H15" s="179"/>
      <c r="I15" s="179" t="str">
        <f>IF(Lohnmeldung!J26="","",Lohnmeldung!J26)</f>
        <v/>
      </c>
      <c r="J15" s="179"/>
      <c r="K15" s="179"/>
      <c r="L15" s="179"/>
      <c r="M15" s="179"/>
      <c r="N15" s="206" t="str">
        <f>IF('LB 7'!$J$40=0,"",'LB 7'!$J$40)</f>
        <v/>
      </c>
      <c r="O15" s="179" t="str">
        <f>IF(Lohnmeldung!J26="","",Lohnmeldung!$J$8)</f>
        <v/>
      </c>
      <c r="P15" s="179" t="str">
        <f>IF(Lohnmeldung!J26="","","D")</f>
        <v/>
      </c>
    </row>
    <row r="16" spans="1:16" s="176" customFormat="1" x14ac:dyDescent="0.2">
      <c r="A16" s="179" t="str">
        <f>IF(Lohnmeldung!D27="","",Lohnmeldung!D27)</f>
        <v/>
      </c>
      <c r="B16" s="179" t="str">
        <f>IF(Lohnmeldung!E27="","",Lohnmeldung!E27)</f>
        <v/>
      </c>
      <c r="C16" s="180" t="str">
        <f>IF(Lohnmeldung!F27="","",Lohnmeldung!F27)</f>
        <v/>
      </c>
      <c r="D16" s="179" t="str">
        <f>IF(Lohnmeldung!G27="","",Lohnmeldung!G27)</f>
        <v/>
      </c>
      <c r="E16" s="179"/>
      <c r="F16" s="179" t="str">
        <f>IF(Lohnmeldung!H27="","",Lohnmeldung!H27)</f>
        <v/>
      </c>
      <c r="G16" s="179" t="str">
        <f>IF(Lohnmeldung!I27="","",Lohnmeldung!I27)</f>
        <v/>
      </c>
      <c r="H16" s="179"/>
      <c r="I16" s="179" t="str">
        <f>IF(Lohnmeldung!J27="","",Lohnmeldung!J27)</f>
        <v/>
      </c>
      <c r="J16" s="179"/>
      <c r="K16" s="179"/>
      <c r="L16" s="179"/>
      <c r="M16" s="179"/>
      <c r="N16" s="206" t="str">
        <f>IF('LB 8'!$J$40=0,"",'LB 8'!$J$40)</f>
        <v/>
      </c>
      <c r="O16" s="179" t="str">
        <f>IF(Lohnmeldung!J27="","",Lohnmeldung!$J$8)</f>
        <v/>
      </c>
      <c r="P16" s="179" t="str">
        <f>IF(Lohnmeldung!J27="","","D")</f>
        <v/>
      </c>
    </row>
    <row r="17" spans="1:16" s="176" customFormat="1" x14ac:dyDescent="0.2">
      <c r="A17" s="179" t="str">
        <f>IF(Lohnmeldung!D28="","",Lohnmeldung!D28)</f>
        <v/>
      </c>
      <c r="B17" s="179" t="str">
        <f>IF(Lohnmeldung!E28="","",Lohnmeldung!E28)</f>
        <v/>
      </c>
      <c r="C17" s="180" t="str">
        <f>IF(Lohnmeldung!F28="","",Lohnmeldung!F28)</f>
        <v/>
      </c>
      <c r="D17" s="179" t="str">
        <f>IF(Lohnmeldung!G28="","",Lohnmeldung!G28)</f>
        <v/>
      </c>
      <c r="E17" s="179"/>
      <c r="F17" s="179" t="str">
        <f>IF(Lohnmeldung!H28="","",Lohnmeldung!H28)</f>
        <v/>
      </c>
      <c r="G17" s="179" t="str">
        <f>IF(Lohnmeldung!I28="","",Lohnmeldung!I28)</f>
        <v/>
      </c>
      <c r="H17" s="179"/>
      <c r="I17" s="179" t="str">
        <f>IF(Lohnmeldung!J28="","",Lohnmeldung!J28)</f>
        <v/>
      </c>
      <c r="J17" s="179"/>
      <c r="K17" s="179"/>
      <c r="L17" s="179"/>
      <c r="M17" s="179"/>
      <c r="N17" s="206" t="str">
        <f>IF('LB 9'!$J$40=0,"",'LB 9'!$J$40)</f>
        <v/>
      </c>
      <c r="O17" s="179" t="str">
        <f>IF(Lohnmeldung!J28="","",Lohnmeldung!$J$8)</f>
        <v/>
      </c>
      <c r="P17" s="179" t="str">
        <f>IF(Lohnmeldung!J28="","","D")</f>
        <v/>
      </c>
    </row>
    <row r="18" spans="1:16" s="176" customFormat="1" x14ac:dyDescent="0.2">
      <c r="A18" s="179" t="str">
        <f>IF(Lohnmeldung!D29="","",Lohnmeldung!D29)</f>
        <v/>
      </c>
      <c r="B18" s="179" t="str">
        <f>IF(Lohnmeldung!E29="","",Lohnmeldung!E29)</f>
        <v/>
      </c>
      <c r="C18" s="180" t="str">
        <f>IF(Lohnmeldung!F29="","",Lohnmeldung!F29)</f>
        <v/>
      </c>
      <c r="D18" s="179" t="str">
        <f>IF(Lohnmeldung!G29="","",Lohnmeldung!G29)</f>
        <v/>
      </c>
      <c r="E18" s="179"/>
      <c r="F18" s="179" t="str">
        <f>IF(Lohnmeldung!H29="","",Lohnmeldung!H29)</f>
        <v/>
      </c>
      <c r="G18" s="179" t="str">
        <f>IF(Lohnmeldung!I29="","",Lohnmeldung!I29)</f>
        <v/>
      </c>
      <c r="H18" s="179"/>
      <c r="I18" s="179" t="str">
        <f>IF(Lohnmeldung!J29="","",Lohnmeldung!J29)</f>
        <v/>
      </c>
      <c r="J18" s="179"/>
      <c r="K18" s="179"/>
      <c r="L18" s="179"/>
      <c r="M18" s="179"/>
      <c r="N18" s="206" t="str">
        <f>IF('LB 10'!$J$40=0,"",'LB 10'!$J$40)</f>
        <v/>
      </c>
      <c r="O18" s="179" t="str">
        <f>IF(Lohnmeldung!J29="","",Lohnmeldung!$J$8)</f>
        <v/>
      </c>
      <c r="P18" s="179" t="str">
        <f>IF(Lohnmeldung!J29="","","D")</f>
        <v/>
      </c>
    </row>
    <row r="19" spans="1:16" s="176" customFormat="1" x14ac:dyDescent="0.2">
      <c r="A19" s="179" t="str">
        <f>IF(Lohnmeldung!D30="","",Lohnmeldung!D30)</f>
        <v/>
      </c>
      <c r="B19" s="179" t="str">
        <f>IF(Lohnmeldung!E30="","",Lohnmeldung!E30)</f>
        <v/>
      </c>
      <c r="C19" s="180" t="str">
        <f>IF(Lohnmeldung!F30="","",Lohnmeldung!F30)</f>
        <v/>
      </c>
      <c r="D19" s="179" t="str">
        <f>IF(Lohnmeldung!G30="","",Lohnmeldung!G30)</f>
        <v/>
      </c>
      <c r="E19" s="179"/>
      <c r="F19" s="179" t="str">
        <f>IF(Lohnmeldung!H30="","",Lohnmeldung!H30)</f>
        <v/>
      </c>
      <c r="G19" s="179" t="str">
        <f>IF(Lohnmeldung!I30="","",Lohnmeldung!I30)</f>
        <v/>
      </c>
      <c r="H19" s="179"/>
      <c r="I19" s="179" t="str">
        <f>IF(Lohnmeldung!J30="","",Lohnmeldung!J30)</f>
        <v/>
      </c>
      <c r="J19" s="179"/>
      <c r="K19" s="179"/>
      <c r="L19" s="179"/>
      <c r="M19" s="179"/>
      <c r="N19" s="206" t="str">
        <f>IF('LB 11'!$J$40=0,"",'LB 11'!$J$40)</f>
        <v/>
      </c>
      <c r="O19" s="179" t="str">
        <f>IF(Lohnmeldung!J30="","",Lohnmeldung!$J$8)</f>
        <v/>
      </c>
      <c r="P19" s="179" t="str">
        <f>IF(Lohnmeldung!J30="","","D")</f>
        <v/>
      </c>
    </row>
    <row r="20" spans="1:16" s="176" customFormat="1" x14ac:dyDescent="0.2">
      <c r="A20" s="179" t="str">
        <f>IF(Lohnmeldung!D31="","",Lohnmeldung!D31)</f>
        <v/>
      </c>
      <c r="B20" s="179" t="str">
        <f>IF(Lohnmeldung!E31="","",Lohnmeldung!E31)</f>
        <v/>
      </c>
      <c r="C20" s="180" t="str">
        <f>IF(Lohnmeldung!F31="","",Lohnmeldung!F31)</f>
        <v/>
      </c>
      <c r="D20" s="179" t="str">
        <f>IF(Lohnmeldung!G31="","",Lohnmeldung!G31)</f>
        <v/>
      </c>
      <c r="E20" s="179"/>
      <c r="F20" s="179" t="str">
        <f>IF(Lohnmeldung!H31="","",Lohnmeldung!H31)</f>
        <v/>
      </c>
      <c r="G20" s="179" t="str">
        <f>IF(Lohnmeldung!I31="","",Lohnmeldung!I31)</f>
        <v/>
      </c>
      <c r="H20" s="179"/>
      <c r="I20" s="179" t="str">
        <f>IF(Lohnmeldung!J31="","",Lohnmeldung!J31)</f>
        <v/>
      </c>
      <c r="J20" s="179"/>
      <c r="K20" s="179"/>
      <c r="L20" s="179"/>
      <c r="M20" s="179"/>
      <c r="N20" s="206" t="str">
        <f>IF('LB 12'!$J$40=0,"",'LB 12'!$J$40)</f>
        <v/>
      </c>
      <c r="O20" s="179" t="str">
        <f>IF(Lohnmeldung!J31="","",Lohnmeldung!$J$8)</f>
        <v/>
      </c>
      <c r="P20" s="179" t="str">
        <f>IF(Lohnmeldung!J31="","","D")</f>
        <v/>
      </c>
    </row>
    <row r="21" spans="1:16" s="176" customFormat="1" x14ac:dyDescent="0.2">
      <c r="A21" s="179" t="str">
        <f>IF(Lohnmeldung!D32="","",Lohnmeldung!D32)</f>
        <v/>
      </c>
      <c r="B21" s="179" t="str">
        <f>IF(Lohnmeldung!E32="","",Lohnmeldung!E32)</f>
        <v/>
      </c>
      <c r="C21" s="180" t="str">
        <f>IF(Lohnmeldung!F32="","",Lohnmeldung!F32)</f>
        <v/>
      </c>
      <c r="D21" s="179" t="str">
        <f>IF(Lohnmeldung!G32="","",Lohnmeldung!G32)</f>
        <v/>
      </c>
      <c r="E21" s="179"/>
      <c r="F21" s="179" t="str">
        <f>IF(Lohnmeldung!H32="","",Lohnmeldung!H32)</f>
        <v/>
      </c>
      <c r="G21" s="179" t="str">
        <f>IF(Lohnmeldung!I32="","",Lohnmeldung!I32)</f>
        <v/>
      </c>
      <c r="H21" s="179"/>
      <c r="I21" s="179" t="str">
        <f>IF(Lohnmeldung!J32="","",Lohnmeldung!J32)</f>
        <v/>
      </c>
      <c r="J21" s="179"/>
      <c r="K21" s="179"/>
      <c r="L21" s="179"/>
      <c r="M21" s="179"/>
      <c r="N21" s="206" t="str">
        <f>IF('LB 13'!$J$40=0,"",'LB 13'!$J$40)</f>
        <v/>
      </c>
      <c r="O21" s="179" t="str">
        <f>IF(Lohnmeldung!J32="","",Lohnmeldung!$J$8)</f>
        <v/>
      </c>
      <c r="P21" s="179" t="str">
        <f>IF(Lohnmeldung!J32="","","D")</f>
        <v/>
      </c>
    </row>
    <row r="22" spans="1:16" s="176" customFormat="1" x14ac:dyDescent="0.2">
      <c r="A22" s="179" t="str">
        <f>IF(Lohnmeldung!D33="","",Lohnmeldung!D33)</f>
        <v/>
      </c>
      <c r="B22" s="179" t="str">
        <f>IF(Lohnmeldung!E33="","",Lohnmeldung!E33)</f>
        <v/>
      </c>
      <c r="C22" s="180" t="str">
        <f>IF(Lohnmeldung!F33="","",Lohnmeldung!F33)</f>
        <v/>
      </c>
      <c r="D22" s="179" t="str">
        <f>IF(Lohnmeldung!G33="","",Lohnmeldung!G33)</f>
        <v/>
      </c>
      <c r="E22" s="179"/>
      <c r="F22" s="179" t="str">
        <f>IF(Lohnmeldung!H33="","",Lohnmeldung!H33)</f>
        <v/>
      </c>
      <c r="G22" s="179" t="str">
        <f>IF(Lohnmeldung!I33="","",Lohnmeldung!I33)</f>
        <v/>
      </c>
      <c r="H22" s="179"/>
      <c r="I22" s="179" t="str">
        <f>IF(Lohnmeldung!J33="","",Lohnmeldung!J33)</f>
        <v/>
      </c>
      <c r="J22" s="179"/>
      <c r="K22" s="179"/>
      <c r="L22" s="179"/>
      <c r="M22" s="179"/>
      <c r="N22" s="206" t="str">
        <f>IF('LB 14'!$J$40=0,"",'LB 14'!$J$40)</f>
        <v/>
      </c>
      <c r="O22" s="179" t="str">
        <f>IF(Lohnmeldung!J33="","",Lohnmeldung!$J$8)</f>
        <v/>
      </c>
      <c r="P22" s="179" t="str">
        <f>IF(Lohnmeldung!J33="","","D")</f>
        <v/>
      </c>
    </row>
    <row r="23" spans="1:16" s="176" customFormat="1" x14ac:dyDescent="0.2">
      <c r="A23" s="179" t="str">
        <f>IF(Lohnmeldung!D34="","",Lohnmeldung!D34)</f>
        <v/>
      </c>
      <c r="B23" s="179" t="str">
        <f>IF(Lohnmeldung!E34="","",Lohnmeldung!E34)</f>
        <v/>
      </c>
      <c r="C23" s="180" t="str">
        <f>IF(Lohnmeldung!F34="","",Lohnmeldung!F34)</f>
        <v/>
      </c>
      <c r="D23" s="179" t="str">
        <f>IF(Lohnmeldung!G34="","",Lohnmeldung!G34)</f>
        <v/>
      </c>
      <c r="E23" s="179"/>
      <c r="F23" s="179" t="str">
        <f>IF(Lohnmeldung!H34="","",Lohnmeldung!H34)</f>
        <v/>
      </c>
      <c r="G23" s="179" t="str">
        <f>IF(Lohnmeldung!I34="","",Lohnmeldung!I34)</f>
        <v/>
      </c>
      <c r="H23" s="179"/>
      <c r="I23" s="179" t="str">
        <f>IF(Lohnmeldung!J34="","",Lohnmeldung!J34)</f>
        <v/>
      </c>
      <c r="J23" s="179"/>
      <c r="K23" s="179"/>
      <c r="L23" s="179"/>
      <c r="M23" s="179"/>
      <c r="N23" s="206" t="str">
        <f>IF('LB 15'!$J$40=0,"",'LB 15'!$J$40)</f>
        <v/>
      </c>
      <c r="O23" s="179" t="str">
        <f>IF(Lohnmeldung!J34="","",Lohnmeldung!$J$8)</f>
        <v/>
      </c>
      <c r="P23" s="179" t="str">
        <f>IF(Lohnmeldung!J34="","","D")</f>
        <v/>
      </c>
    </row>
    <row r="24" spans="1:16" s="176" customFormat="1" x14ac:dyDescent="0.2">
      <c r="A24" s="179" t="str">
        <f>IF(Lohnmeldung!D35="","",Lohnmeldung!D35)</f>
        <v/>
      </c>
      <c r="B24" s="179" t="str">
        <f>IF(Lohnmeldung!E35="","",Lohnmeldung!E35)</f>
        <v/>
      </c>
      <c r="C24" s="180" t="str">
        <f>IF(Lohnmeldung!F35="","",Lohnmeldung!F35)</f>
        <v/>
      </c>
      <c r="D24" s="179" t="str">
        <f>IF(Lohnmeldung!G35="","",Lohnmeldung!G35)</f>
        <v/>
      </c>
      <c r="E24" s="179"/>
      <c r="F24" s="179" t="str">
        <f>IF(Lohnmeldung!H35="","",Lohnmeldung!H35)</f>
        <v/>
      </c>
      <c r="G24" s="179" t="str">
        <f>IF(Lohnmeldung!I35="","",Lohnmeldung!I35)</f>
        <v/>
      </c>
      <c r="H24" s="179"/>
      <c r="I24" s="179" t="str">
        <f>IF(Lohnmeldung!J35="","",Lohnmeldung!J35)</f>
        <v/>
      </c>
      <c r="J24" s="179"/>
      <c r="K24" s="179"/>
      <c r="L24" s="179"/>
      <c r="M24" s="179"/>
      <c r="N24" s="206" t="str">
        <f>IF('LB 16'!$J$40=0,"",'LB 16'!$J$40)</f>
        <v/>
      </c>
      <c r="O24" s="179" t="str">
        <f>IF(Lohnmeldung!J35="","",Lohnmeldung!$J$8)</f>
        <v/>
      </c>
      <c r="P24" s="179" t="str">
        <f>IF(Lohnmeldung!J35="","","D")</f>
        <v/>
      </c>
    </row>
    <row r="25" spans="1:16" s="176" customFormat="1" x14ac:dyDescent="0.2">
      <c r="A25" s="179" t="str">
        <f>IF(Lohnmeldung!D36="","",Lohnmeldung!D36)</f>
        <v/>
      </c>
      <c r="B25" s="179" t="str">
        <f>IF(Lohnmeldung!E36="","",Lohnmeldung!E36)</f>
        <v/>
      </c>
      <c r="C25" s="180" t="str">
        <f>IF(Lohnmeldung!F36="","",Lohnmeldung!F36)</f>
        <v/>
      </c>
      <c r="D25" s="179" t="str">
        <f>IF(Lohnmeldung!G36="","",Lohnmeldung!G36)</f>
        <v/>
      </c>
      <c r="E25" s="179"/>
      <c r="F25" s="179" t="str">
        <f>IF(Lohnmeldung!H36="","",Lohnmeldung!H36)</f>
        <v/>
      </c>
      <c r="G25" s="179" t="str">
        <f>IF(Lohnmeldung!I36="","",Lohnmeldung!I36)</f>
        <v/>
      </c>
      <c r="H25" s="179"/>
      <c r="I25" s="179" t="str">
        <f>IF(Lohnmeldung!J36="","",Lohnmeldung!J36)</f>
        <v/>
      </c>
      <c r="J25" s="457" t="str">
        <f>IF(A25&lt;&gt;"","X","")</f>
        <v/>
      </c>
      <c r="K25" s="179"/>
      <c r="L25" s="179"/>
      <c r="M25" s="179"/>
      <c r="N25" s="206" t="str">
        <f>IF('LB 17'!$J$40=0,"",'LB 17'!$J$40)</f>
        <v/>
      </c>
      <c r="O25" s="179" t="str">
        <f>IF(Lohnmeldung!J36="","",Lohnmeldung!$J$8)</f>
        <v/>
      </c>
      <c r="P25" s="179" t="str">
        <f>IF(Lohnmeldung!J36="","","D")</f>
        <v/>
      </c>
    </row>
    <row r="26" spans="1:16" s="176" customFormat="1" x14ac:dyDescent="0.2">
      <c r="A26" s="179" t="str">
        <f>IF(Lohnmeldung!D37="","",Lohnmeldung!D37)</f>
        <v/>
      </c>
      <c r="B26" s="179" t="str">
        <f>IF(Lohnmeldung!E37="","",Lohnmeldung!E37)</f>
        <v/>
      </c>
      <c r="C26" s="180" t="str">
        <f>IF(Lohnmeldung!F37="","",Lohnmeldung!F37)</f>
        <v/>
      </c>
      <c r="D26" s="179" t="str">
        <f>IF(Lohnmeldung!G37="","",Lohnmeldung!G37)</f>
        <v/>
      </c>
      <c r="E26" s="179"/>
      <c r="F26" s="179" t="str">
        <f>IF(Lohnmeldung!H37="","",Lohnmeldung!H37)</f>
        <v/>
      </c>
      <c r="G26" s="179" t="str">
        <f>IF(Lohnmeldung!I37="","",Lohnmeldung!I37)</f>
        <v/>
      </c>
      <c r="H26" s="179"/>
      <c r="I26" s="179" t="str">
        <f>IF(Lohnmeldung!J37="","",Lohnmeldung!J37)</f>
        <v/>
      </c>
      <c r="J26" s="457" t="str">
        <f>IF(A26&lt;&gt;"","X","")</f>
        <v/>
      </c>
      <c r="K26" s="179"/>
      <c r="L26" s="179"/>
      <c r="M26" s="179"/>
      <c r="N26" s="206" t="str">
        <f>IF('LB 18'!$J$40=0,"",'LB 18'!$J$40)</f>
        <v/>
      </c>
      <c r="O26" s="179" t="str">
        <f>IF(Lohnmeldung!J37="","",Lohnmeldung!$J$8)</f>
        <v/>
      </c>
      <c r="P26" s="179" t="str">
        <f>IF(Lohnmeldung!J37="","","D")</f>
        <v/>
      </c>
    </row>
    <row r="27" spans="1:16" s="181" customFormat="1" x14ac:dyDescent="0.2">
      <c r="E27" s="182"/>
      <c r="H27" s="182"/>
      <c r="I27" s="183"/>
      <c r="J27" s="183"/>
      <c r="K27" s="444"/>
      <c r="L27" s="444"/>
      <c r="N27" s="183"/>
    </row>
    <row r="28" spans="1:16" s="176" customFormat="1" x14ac:dyDescent="0.2">
      <c r="E28" s="177"/>
      <c r="H28" s="177"/>
      <c r="I28" s="178"/>
      <c r="J28" s="178"/>
      <c r="K28" s="445"/>
      <c r="L28" s="445"/>
      <c r="N28" s="178"/>
    </row>
    <row r="29" spans="1:16" s="176" customFormat="1" x14ac:dyDescent="0.2">
      <c r="E29" s="177"/>
      <c r="H29" s="177"/>
      <c r="I29" s="178"/>
      <c r="J29" s="178"/>
      <c r="K29" s="445"/>
      <c r="L29" s="445"/>
      <c r="N29" s="178"/>
    </row>
    <row r="30" spans="1:16" s="176" customFormat="1" x14ac:dyDescent="0.2">
      <c r="E30" s="177"/>
      <c r="H30" s="177"/>
      <c r="I30" s="178"/>
      <c r="J30" s="178"/>
      <c r="K30" s="445"/>
      <c r="L30" s="445"/>
      <c r="N30" s="178"/>
    </row>
    <row r="31" spans="1:16" s="176" customFormat="1" x14ac:dyDescent="0.2">
      <c r="A31" s="171"/>
      <c r="E31" s="177"/>
      <c r="H31" s="177"/>
      <c r="I31" s="178"/>
      <c r="J31" s="178"/>
      <c r="K31" s="445"/>
      <c r="L31" s="445"/>
      <c r="N31" s="178"/>
    </row>
  </sheetData>
  <sheetProtection algorithmName="SHA-512" hashValue="TCXsGwL5HYqSlA7E5CYuHxiqrlZ4j+Cho4cn4HDZc3hPVwBX1ckKTIvgCOH8by2K0NFlE4JXkAXHRGfsEO1/Bg==" saltValue="IC9sIG70P1DsKP1mAA9nVA==" spinCount="100000" sheet="1" objects="1" scenarios="1" selectLockedCells="1" selectUnlockedCells="1"/>
  <mergeCells count="3">
    <mergeCell ref="C2:E2"/>
    <mergeCell ref="G2:H2"/>
    <mergeCell ref="I2:P2"/>
  </mergeCells>
  <phoneticPr fontId="15" type="noConversion"/>
  <pageMargins left="0.78740157499999996" right="0.78740157499999996" top="0.984251969" bottom="0.984251969" header="0.4921259845" footer="0.4921259845"/>
  <headerFooter alignWithMargins="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IF(Stammblatt!$D$29="","Arbeitnehmer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IF(Stammblatt!$D$29="","",Stammblatt!$D$29)</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IF(Stammblatt!$E$29="","",Stammblatt!$E$29)</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IF(Stammblatt!$F$29="","",Stammblatt!$F$29)</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Stammblatt!$Q$29</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IF(Stammblatt!$G$29="","",Stammblatt!$G$29)</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Stammblatt!$R$29</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IF(Stammblatt!$H$29="","",IF(Stammblatt!$H$29="F","Frau",IF(Stammblatt!$H$29="M","Mann")))</f>
        <v/>
      </c>
      <c r="L19" s="307"/>
      <c r="M19" s="308"/>
      <c r="N19" s="600" t="str">
        <f>IF(Y19="3a","Geschlecht fehlt",IF(Y19="3b","Geschlecht falsch",""))</f>
        <v/>
      </c>
      <c r="O19" s="600"/>
      <c r="P19" s="600"/>
      <c r="Q19" s="600"/>
      <c r="R19" s="600"/>
      <c r="S19" s="600"/>
      <c r="T19" s="600"/>
      <c r="U19" s="47"/>
      <c r="V19" s="116"/>
      <c r="W19" s="116"/>
      <c r="X19" s="116"/>
      <c r="Y19" s="116" t="str">
        <f>Stammblatt!$S$29</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IF(Stammblatt!$I$29="","",Stammblatt!$I$29)</f>
        <v/>
      </c>
      <c r="O24" s="311" t="str">
        <f>IF(Stammblatt!$J$29="","",Stammblatt!$J$29)</f>
        <v/>
      </c>
      <c r="P24" s="311" t="str">
        <f>IF(Stammblatt!$K$29="","",Stammblatt!$K$29)</f>
        <v/>
      </c>
      <c r="Q24" s="311" t="str">
        <f>IF(Stammblatt!$L$29="","",Stammblatt!$L$29)</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62" priority="10" stopIfTrue="1">
      <formula>W17=1</formula>
    </cfRule>
  </conditionalFormatting>
  <conditionalFormatting sqref="S8:T8">
    <cfRule type="expression" dxfId="161" priority="11" stopIfTrue="1">
      <formula>AB17=1</formula>
    </cfRule>
  </conditionalFormatting>
  <conditionalFormatting sqref="E40:O40 H38:J39 L26:M39 Q40:R40 R26:R39 H26:I37">
    <cfRule type="cellIs" dxfId="160" priority="8" stopIfTrue="1" operator="equal">
      <formula>0</formula>
    </cfRule>
  </conditionalFormatting>
  <conditionalFormatting sqref="G10">
    <cfRule type="cellIs" priority="9" stopIfTrue="1" operator="equal">
      <formula>0</formula>
    </cfRule>
  </conditionalFormatting>
  <conditionalFormatting sqref="N8:O8">
    <cfRule type="expression" dxfId="159" priority="12" stopIfTrue="1">
      <formula>U17=1</formula>
    </cfRule>
  </conditionalFormatting>
  <conditionalFormatting sqref="P8">
    <cfRule type="expression" dxfId="158" priority="7" stopIfTrue="1">
      <formula>V17=1</formula>
    </cfRule>
  </conditionalFormatting>
  <conditionalFormatting sqref="P40">
    <cfRule type="cellIs" dxfId="157" priority="6" stopIfTrue="1" operator="equal">
      <formula>0</formula>
    </cfRule>
  </conditionalFormatting>
  <conditionalFormatting sqref="N26:Q37">
    <cfRule type="cellIs" dxfId="156" priority="4" stopIfTrue="1" operator="equal">
      <formula>0</formula>
    </cfRule>
    <cfRule type="expression" dxfId="155" priority="5" stopIfTrue="1">
      <formula>$N$24&lt;&gt;""</formula>
    </cfRule>
  </conditionalFormatting>
  <conditionalFormatting sqref="M8">
    <cfRule type="expression" dxfId="154" priority="13" stopIfTrue="1">
      <formula>N17=1</formula>
    </cfRule>
  </conditionalFormatting>
  <conditionalFormatting sqref="C38 J38">
    <cfRule type="expression" dxfId="15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IF(Stammblatt!$D$30="","Arbeitnehmer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IF(Stammblatt!$D$30="","",Stammblatt!$D$30)</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IF(Stammblatt!$E$30="","",Stammblatt!$E$30)</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IF(Stammblatt!$F$30="","",Stammblatt!$F$30)</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Stammblatt!$Q$30</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IF(Stammblatt!$G$30="","",Stammblatt!$G$30)</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Stammblatt!$R$30</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IF(Stammblatt!$H$30="","",IF(Stammblatt!$H$30="F","Frau",IF(Stammblatt!$H$30="M","Mann")))</f>
        <v/>
      </c>
      <c r="L19" s="307"/>
      <c r="M19" s="308"/>
      <c r="N19" s="600" t="str">
        <f>IF(Y19="3a","Geschlecht fehlt",IF(Y19="3b","Geschlecht falsch",""))</f>
        <v/>
      </c>
      <c r="O19" s="600"/>
      <c r="P19" s="600"/>
      <c r="Q19" s="600"/>
      <c r="R19" s="600"/>
      <c r="S19" s="600"/>
      <c r="T19" s="600"/>
      <c r="U19" s="47"/>
      <c r="V19" s="116"/>
      <c r="W19" s="116"/>
      <c r="X19" s="116"/>
      <c r="Y19" s="116" t="str">
        <f>Stammblatt!$S$30</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IF(Stammblatt!$I$30="","",Stammblatt!$I$30)</f>
        <v/>
      </c>
      <c r="O24" s="311" t="str">
        <f>IF(Stammblatt!$J$30="","",Stammblatt!$J$30)</f>
        <v/>
      </c>
      <c r="P24" s="311" t="str">
        <f>IF(Stammblatt!$K$30="","",Stammblatt!$K$30)</f>
        <v/>
      </c>
      <c r="Q24" s="311" t="str">
        <f>IF(Stammblatt!$L$30="","",Stammblatt!$L$30)</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52" priority="10" stopIfTrue="1">
      <formula>W17=1</formula>
    </cfRule>
  </conditionalFormatting>
  <conditionalFormatting sqref="S8:T8">
    <cfRule type="expression" dxfId="151" priority="11" stopIfTrue="1">
      <formula>AB17=1</formula>
    </cfRule>
  </conditionalFormatting>
  <conditionalFormatting sqref="E40:O40 H38:J39 L26:M39 Q40:R40 R26:R39 H26:I37">
    <cfRule type="cellIs" dxfId="150" priority="8" stopIfTrue="1" operator="equal">
      <formula>0</formula>
    </cfRule>
  </conditionalFormatting>
  <conditionalFormatting sqref="G10">
    <cfRule type="cellIs" priority="9" stopIfTrue="1" operator="equal">
      <formula>0</formula>
    </cfRule>
  </conditionalFormatting>
  <conditionalFormatting sqref="N8:O8">
    <cfRule type="expression" dxfId="149" priority="12" stopIfTrue="1">
      <formula>U17=1</formula>
    </cfRule>
  </conditionalFormatting>
  <conditionalFormatting sqref="P8">
    <cfRule type="expression" dxfId="148" priority="7" stopIfTrue="1">
      <formula>V17=1</formula>
    </cfRule>
  </conditionalFormatting>
  <conditionalFormatting sqref="P40">
    <cfRule type="cellIs" dxfId="147" priority="6" stopIfTrue="1" operator="equal">
      <formula>0</formula>
    </cfRule>
  </conditionalFormatting>
  <conditionalFormatting sqref="N26:Q37">
    <cfRule type="cellIs" dxfId="146" priority="4" stopIfTrue="1" operator="equal">
      <formula>0</formula>
    </cfRule>
    <cfRule type="expression" dxfId="145" priority="5" stopIfTrue="1">
      <formula>$N$24&lt;&gt;""</formula>
    </cfRule>
  </conditionalFormatting>
  <conditionalFormatting sqref="M8">
    <cfRule type="expression" dxfId="144" priority="13" stopIfTrue="1">
      <formula>N17=1</formula>
    </cfRule>
  </conditionalFormatting>
  <conditionalFormatting sqref="C38 J38">
    <cfRule type="expression" dxfId="14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IF(Stammblatt!$D$31="","Arbeitnehmer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IF(Stammblatt!$D$31="","",Stammblatt!$D$31)</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IF(Stammblatt!$E$31="","",Stammblatt!$E$31)</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IF(Stammblatt!$F$31="","",Stammblatt!$F$31)</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Stammblatt!$Q$31</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IF(Stammblatt!$G$31="","",Stammblatt!$G$31)</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Stammblatt!$R$31</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IF(Stammblatt!$H$31="","",IF(Stammblatt!$H$31="F","Frau",IF(Stammblatt!$H$31="M","Mann")))</f>
        <v/>
      </c>
      <c r="L19" s="307"/>
      <c r="M19" s="308"/>
      <c r="N19" s="600" t="str">
        <f>IF(Y19="3a","Geschlecht fehlt",IF(Y19="3b","Geschlecht falsch",""))</f>
        <v/>
      </c>
      <c r="O19" s="600"/>
      <c r="P19" s="600"/>
      <c r="Q19" s="600"/>
      <c r="R19" s="600"/>
      <c r="S19" s="600"/>
      <c r="T19" s="600"/>
      <c r="U19" s="47"/>
      <c r="V19" s="116"/>
      <c r="W19" s="116"/>
      <c r="X19" s="116"/>
      <c r="Y19" s="116" t="str">
        <f>Stammblatt!$S$31</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IF(Stammblatt!$I$31="","",Stammblatt!$I$31)</f>
        <v/>
      </c>
      <c r="O24" s="311" t="str">
        <f>IF(Stammblatt!$J$31="","",Stammblatt!$J$31)</f>
        <v/>
      </c>
      <c r="P24" s="311" t="str">
        <f>IF(Stammblatt!$K$31="","",Stammblatt!$K$31)</f>
        <v/>
      </c>
      <c r="Q24" s="311" t="str">
        <f>IF(Stammblatt!$L$31="","",Stammblatt!$L$31)</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42" priority="10" stopIfTrue="1">
      <formula>W17=1</formula>
    </cfRule>
  </conditionalFormatting>
  <conditionalFormatting sqref="S8:T8">
    <cfRule type="expression" dxfId="141" priority="11" stopIfTrue="1">
      <formula>AB17=1</formula>
    </cfRule>
  </conditionalFormatting>
  <conditionalFormatting sqref="E40:O40 H38:J39 L26:M39 Q40:R40 R26:R39 H26:I37">
    <cfRule type="cellIs" dxfId="140" priority="8" stopIfTrue="1" operator="equal">
      <formula>0</formula>
    </cfRule>
  </conditionalFormatting>
  <conditionalFormatting sqref="G10">
    <cfRule type="cellIs" priority="9" stopIfTrue="1" operator="equal">
      <formula>0</formula>
    </cfRule>
  </conditionalFormatting>
  <conditionalFormatting sqref="N8:O8">
    <cfRule type="expression" dxfId="139" priority="12" stopIfTrue="1">
      <formula>U17=1</formula>
    </cfRule>
  </conditionalFormatting>
  <conditionalFormatting sqref="P8">
    <cfRule type="expression" dxfId="138" priority="7" stopIfTrue="1">
      <formula>V17=1</formula>
    </cfRule>
  </conditionalFormatting>
  <conditionalFormatting sqref="P40">
    <cfRule type="cellIs" dxfId="137" priority="6" stopIfTrue="1" operator="equal">
      <formula>0</formula>
    </cfRule>
  </conditionalFormatting>
  <conditionalFormatting sqref="N26:Q37">
    <cfRule type="cellIs" dxfId="136" priority="4" stopIfTrue="1" operator="equal">
      <formula>0</formula>
    </cfRule>
    <cfRule type="expression" dxfId="135" priority="5" stopIfTrue="1">
      <formula>$N$24&lt;&gt;""</formula>
    </cfRule>
  </conditionalFormatting>
  <conditionalFormatting sqref="M8">
    <cfRule type="expression" dxfId="134" priority="13" stopIfTrue="1">
      <formula>N17=1</formula>
    </cfRule>
  </conditionalFormatting>
  <conditionalFormatting sqref="C38 J38">
    <cfRule type="expression" dxfId="13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IF(Stammblatt!$D$32="","Arbeitnehmer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IF(Stammblatt!$D$32="","",Stammblatt!$D$32)</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IF(Stammblatt!$E$32="","",Stammblatt!$E$32)</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IF(Stammblatt!$F$32="","",Stammblatt!$F$32)</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Stammblatt!$Q$32</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IF(Stammblatt!$G$32="","",Stammblatt!$G$32)</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Stammblatt!$R$32</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IF(Stammblatt!$H$32="","",IF(Stammblatt!$H$32="F","Frau",IF(Stammblatt!$H$32="M","Mann")))</f>
        <v/>
      </c>
      <c r="L19" s="307"/>
      <c r="M19" s="308"/>
      <c r="N19" s="600" t="str">
        <f>IF(Y19="3a","Geschlecht fehlt",IF(Y19="3b","Geschlecht falsch",""))</f>
        <v/>
      </c>
      <c r="O19" s="600"/>
      <c r="P19" s="600"/>
      <c r="Q19" s="600"/>
      <c r="R19" s="600"/>
      <c r="S19" s="600"/>
      <c r="T19" s="600"/>
      <c r="U19" s="47"/>
      <c r="V19" s="116"/>
      <c r="W19" s="116"/>
      <c r="X19" s="116"/>
      <c r="Y19" s="116" t="str">
        <f>Stammblatt!$S$32</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IF(Stammblatt!$I$32="","",Stammblatt!$I$32)</f>
        <v/>
      </c>
      <c r="O24" s="311" t="str">
        <f>IF(Stammblatt!$J$32="","",Stammblatt!$J$32)</f>
        <v/>
      </c>
      <c r="P24" s="311" t="str">
        <f>IF(Stammblatt!$K$32="","",Stammblatt!$K$32)</f>
        <v/>
      </c>
      <c r="Q24" s="311" t="str">
        <f>IF(Stammblatt!$L$32="","",Stammblatt!$L$32)</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32" priority="10" stopIfTrue="1">
      <formula>W17=1</formula>
    </cfRule>
  </conditionalFormatting>
  <conditionalFormatting sqref="S8:T8">
    <cfRule type="expression" dxfId="131" priority="11" stopIfTrue="1">
      <formula>AB17=1</formula>
    </cfRule>
  </conditionalFormatting>
  <conditionalFormatting sqref="E40:O40 H38:J39 L26:M39 Q40:R40 R26:R39 H26:I37">
    <cfRule type="cellIs" dxfId="130" priority="8" stopIfTrue="1" operator="equal">
      <formula>0</formula>
    </cfRule>
  </conditionalFormatting>
  <conditionalFormatting sqref="G10">
    <cfRule type="cellIs" priority="9" stopIfTrue="1" operator="equal">
      <formula>0</formula>
    </cfRule>
  </conditionalFormatting>
  <conditionalFormatting sqref="N8:O8">
    <cfRule type="expression" dxfId="129" priority="12" stopIfTrue="1">
      <formula>U17=1</formula>
    </cfRule>
  </conditionalFormatting>
  <conditionalFormatting sqref="P8">
    <cfRule type="expression" dxfId="128" priority="7" stopIfTrue="1">
      <formula>V17=1</formula>
    </cfRule>
  </conditionalFormatting>
  <conditionalFormatting sqref="P40">
    <cfRule type="cellIs" dxfId="127" priority="6" stopIfTrue="1" operator="equal">
      <formula>0</formula>
    </cfRule>
  </conditionalFormatting>
  <conditionalFormatting sqref="N26:Q37">
    <cfRule type="cellIs" dxfId="126" priority="4" stopIfTrue="1" operator="equal">
      <formula>0</formula>
    </cfRule>
    <cfRule type="expression" dxfId="125" priority="5" stopIfTrue="1">
      <formula>$N$24&lt;&gt;""</formula>
    </cfRule>
  </conditionalFormatting>
  <conditionalFormatting sqref="M8">
    <cfRule type="expression" dxfId="124" priority="13" stopIfTrue="1">
      <formula>N17=1</formula>
    </cfRule>
  </conditionalFormatting>
  <conditionalFormatting sqref="C38 J38">
    <cfRule type="expression" dxfId="12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IF(Stammblatt!$D$33="","Arbeitnehmer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IF(Stammblatt!$D$33="","",Stammblatt!$D$33)</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IF(Stammblatt!$E$33="","",Stammblatt!$E$33)</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IF(Stammblatt!$F$33="","",Stammblatt!$F$33)</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Stammblatt!$Q$33</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IF(Stammblatt!$G$33="","",Stammblatt!$G$33)</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Stammblatt!$R$33</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IF(Stammblatt!$H$33="","",IF(Stammblatt!$H$33="F","Frau",IF(Stammblatt!$H$33="M","Mann")))</f>
        <v/>
      </c>
      <c r="L19" s="307"/>
      <c r="M19" s="308"/>
      <c r="N19" s="600" t="str">
        <f>IF(Y19="3a","Geschlecht fehlt",IF(Y19="3b","Geschlecht falsch",""))</f>
        <v/>
      </c>
      <c r="O19" s="600"/>
      <c r="P19" s="600"/>
      <c r="Q19" s="600"/>
      <c r="R19" s="600"/>
      <c r="S19" s="600"/>
      <c r="T19" s="600"/>
      <c r="U19" s="47"/>
      <c r="V19" s="116"/>
      <c r="W19" s="116"/>
      <c r="X19" s="116"/>
      <c r="Y19" s="116" t="str">
        <f>Stammblatt!$S$33</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IF(Stammblatt!$I$33="","",Stammblatt!$I$33)</f>
        <v/>
      </c>
      <c r="O24" s="311" t="str">
        <f>IF(Stammblatt!$J$33="","",Stammblatt!$J$33)</f>
        <v/>
      </c>
      <c r="P24" s="311" t="str">
        <f>IF(Stammblatt!$K$33="","",Stammblatt!$K$33)</f>
        <v/>
      </c>
      <c r="Q24" s="311" t="str">
        <f>IF(Stammblatt!$L$33="","",Stammblatt!$L$33)</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22" priority="10" stopIfTrue="1">
      <formula>W17=1</formula>
    </cfRule>
  </conditionalFormatting>
  <conditionalFormatting sqref="S8:T8">
    <cfRule type="expression" dxfId="121" priority="11" stopIfTrue="1">
      <formula>AB17=1</formula>
    </cfRule>
  </conditionalFormatting>
  <conditionalFormatting sqref="E40:O40 H38:J39 L26:M39 Q40:R40 R26:R39 H26:I37">
    <cfRule type="cellIs" dxfId="120" priority="8" stopIfTrue="1" operator="equal">
      <formula>0</formula>
    </cfRule>
  </conditionalFormatting>
  <conditionalFormatting sqref="G10">
    <cfRule type="cellIs" priority="9" stopIfTrue="1" operator="equal">
      <formula>0</formula>
    </cfRule>
  </conditionalFormatting>
  <conditionalFormatting sqref="N8:O8">
    <cfRule type="expression" dxfId="119" priority="12" stopIfTrue="1">
      <formula>U17=1</formula>
    </cfRule>
  </conditionalFormatting>
  <conditionalFormatting sqref="P8">
    <cfRule type="expression" dxfId="118" priority="7" stopIfTrue="1">
      <formula>V17=1</formula>
    </cfRule>
  </conditionalFormatting>
  <conditionalFormatting sqref="P40">
    <cfRule type="cellIs" dxfId="117" priority="6" stopIfTrue="1" operator="equal">
      <formula>0</formula>
    </cfRule>
  </conditionalFormatting>
  <conditionalFormatting sqref="N26:Q37">
    <cfRule type="cellIs" dxfId="116" priority="4" stopIfTrue="1" operator="equal">
      <formula>0</formula>
    </cfRule>
    <cfRule type="expression" dxfId="115" priority="5" stopIfTrue="1">
      <formula>$N$24&lt;&gt;""</formula>
    </cfRule>
  </conditionalFormatting>
  <conditionalFormatting sqref="M8">
    <cfRule type="expression" dxfId="114" priority="13" stopIfTrue="1">
      <formula>N17=1</formula>
    </cfRule>
  </conditionalFormatting>
  <conditionalFormatting sqref="C38 J38">
    <cfRule type="expression" dxfId="11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IF(Stammblatt!$D$34="","Arbeitnehmer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IF(Stammblatt!$D$34="","",Stammblatt!$D$34)</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IF(Stammblatt!$E$34="","",Stammblatt!$E$34)</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IF(Stammblatt!$F$34="","",Stammblatt!$F$34)</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Stammblatt!$Q$34</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IF(Stammblatt!$G$34="","",Stammblatt!$G$34)</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Stammblatt!$R$34</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IF(Stammblatt!$H$34="","",IF(Stammblatt!$H$34="F","Frau",IF(Stammblatt!$H$34="M","Mann")))</f>
        <v/>
      </c>
      <c r="L19" s="307"/>
      <c r="M19" s="308"/>
      <c r="N19" s="600" t="str">
        <f>IF(Y19="3a","Geschlecht fehlt",IF(Y19="3b","Geschlecht falsch",""))</f>
        <v/>
      </c>
      <c r="O19" s="600"/>
      <c r="P19" s="600"/>
      <c r="Q19" s="600"/>
      <c r="R19" s="600"/>
      <c r="S19" s="600"/>
      <c r="T19" s="600"/>
      <c r="U19" s="47"/>
      <c r="V19" s="116"/>
      <c r="W19" s="116"/>
      <c r="X19" s="116"/>
      <c r="Y19" s="116" t="str">
        <f>Stammblatt!$S$34</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IF(Stammblatt!$I$34="","",Stammblatt!$I$34)</f>
        <v/>
      </c>
      <c r="O24" s="311" t="str">
        <f>IF(Stammblatt!$J$34="","",Stammblatt!$J$34)</f>
        <v/>
      </c>
      <c r="P24" s="311" t="str">
        <f>IF(Stammblatt!$K$34="","",Stammblatt!$K$34)</f>
        <v/>
      </c>
      <c r="Q24" s="311" t="str">
        <f>IF(Stammblatt!$L$34="","",Stammblatt!$L$34)</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12" priority="10" stopIfTrue="1">
      <formula>W17=1</formula>
    </cfRule>
  </conditionalFormatting>
  <conditionalFormatting sqref="S8:T8">
    <cfRule type="expression" dxfId="111" priority="11" stopIfTrue="1">
      <formula>AB17=1</formula>
    </cfRule>
  </conditionalFormatting>
  <conditionalFormatting sqref="E40:O40 H38:J39 L26:M39 Q40:R40 R26:R39 H26:I37">
    <cfRule type="cellIs" dxfId="110" priority="8" stopIfTrue="1" operator="equal">
      <formula>0</formula>
    </cfRule>
  </conditionalFormatting>
  <conditionalFormatting sqref="G10">
    <cfRule type="cellIs" priority="9" stopIfTrue="1" operator="equal">
      <formula>0</formula>
    </cfRule>
  </conditionalFormatting>
  <conditionalFormatting sqref="N8:O8">
    <cfRule type="expression" dxfId="109" priority="12" stopIfTrue="1">
      <formula>U17=1</formula>
    </cfRule>
  </conditionalFormatting>
  <conditionalFormatting sqref="P8">
    <cfRule type="expression" dxfId="108" priority="7" stopIfTrue="1">
      <formula>V17=1</formula>
    </cfRule>
  </conditionalFormatting>
  <conditionalFormatting sqref="P40">
    <cfRule type="cellIs" dxfId="107" priority="6" stopIfTrue="1" operator="equal">
      <formula>0</formula>
    </cfRule>
  </conditionalFormatting>
  <conditionalFormatting sqref="N26:Q37">
    <cfRule type="cellIs" dxfId="106" priority="4" stopIfTrue="1" operator="equal">
      <formula>0</formula>
    </cfRule>
    <cfRule type="expression" dxfId="105" priority="5" stopIfTrue="1">
      <formula>$N$24&lt;&gt;""</formula>
    </cfRule>
  </conditionalFormatting>
  <conditionalFormatting sqref="M8">
    <cfRule type="expression" dxfId="104" priority="13" stopIfTrue="1">
      <formula>N17=1</formula>
    </cfRule>
  </conditionalFormatting>
  <conditionalFormatting sqref="C38 J38">
    <cfRule type="expression" dxfId="10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IF(Stammblatt!$D$35="","Arbeitnehmer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IF(Stammblatt!$D$35="","",Stammblatt!$D$35)</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IF(Stammblatt!$E$35="","",Stammblatt!$E$35)</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IF(Stammblatt!$F$35="","",Stammblatt!$F$35)</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Stammblatt!$Q$35</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IF(Stammblatt!$G$35="","",Stammblatt!$G$35)</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Stammblatt!$R$35</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IF(Stammblatt!$H$35="","",IF(Stammblatt!$H$35="F","Frau",IF(Stammblatt!$H$35="M","Mann")))</f>
        <v/>
      </c>
      <c r="L19" s="307"/>
      <c r="M19" s="308"/>
      <c r="N19" s="600" t="str">
        <f>IF(Y19="3a","Geschlecht fehlt",IF(Y19="3b","Geschlecht falsch",""))</f>
        <v/>
      </c>
      <c r="O19" s="600"/>
      <c r="P19" s="600"/>
      <c r="Q19" s="600"/>
      <c r="R19" s="600"/>
      <c r="S19" s="600"/>
      <c r="T19" s="600"/>
      <c r="U19" s="47"/>
      <c r="V19" s="116"/>
      <c r="W19" s="116"/>
      <c r="X19" s="116"/>
      <c r="Y19" s="116" t="str">
        <f>Stammblatt!$S$35</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IF(Stammblatt!$I$35="","",Stammblatt!$I$35)</f>
        <v/>
      </c>
      <c r="O24" s="311" t="str">
        <f>IF(Stammblatt!$J$35="","",Stammblatt!$J$35)</f>
        <v/>
      </c>
      <c r="P24" s="311" t="str">
        <f>IF(Stammblatt!$K$35="","",Stammblatt!$K$35)</f>
        <v/>
      </c>
      <c r="Q24" s="311" t="str">
        <f>IF(Stammblatt!$L$35="","",Stammblatt!$L$35)</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02" priority="10" stopIfTrue="1">
      <formula>W17=1</formula>
    </cfRule>
  </conditionalFormatting>
  <conditionalFormatting sqref="S8:T8">
    <cfRule type="expression" dxfId="101" priority="11" stopIfTrue="1">
      <formula>AB17=1</formula>
    </cfRule>
  </conditionalFormatting>
  <conditionalFormatting sqref="E40:O40 H38:J39 L26:M39 Q40:R40 R26:R39 H26:I37">
    <cfRule type="cellIs" dxfId="100" priority="8" stopIfTrue="1" operator="equal">
      <formula>0</formula>
    </cfRule>
  </conditionalFormatting>
  <conditionalFormatting sqref="G10">
    <cfRule type="cellIs" priority="9" stopIfTrue="1" operator="equal">
      <formula>0</formula>
    </cfRule>
  </conditionalFormatting>
  <conditionalFormatting sqref="N8:O8">
    <cfRule type="expression" dxfId="99" priority="12" stopIfTrue="1">
      <formula>U17=1</formula>
    </cfRule>
  </conditionalFormatting>
  <conditionalFormatting sqref="P8">
    <cfRule type="expression" dxfId="98" priority="7" stopIfTrue="1">
      <formula>V17=1</formula>
    </cfRule>
  </conditionalFormatting>
  <conditionalFormatting sqref="P40">
    <cfRule type="cellIs" dxfId="97" priority="6" stopIfTrue="1" operator="equal">
      <formula>0</formula>
    </cfRule>
  </conditionalFormatting>
  <conditionalFormatting sqref="N26:Q37">
    <cfRule type="cellIs" dxfId="96" priority="4" stopIfTrue="1" operator="equal">
      <formula>0</formula>
    </cfRule>
    <cfRule type="expression" dxfId="95" priority="5" stopIfTrue="1">
      <formula>$N$24&lt;&gt;""</formula>
    </cfRule>
  </conditionalFormatting>
  <conditionalFormatting sqref="M8">
    <cfRule type="expression" dxfId="94" priority="13" stopIfTrue="1">
      <formula>N17=1</formula>
    </cfRule>
  </conditionalFormatting>
  <conditionalFormatting sqref="C38 J38">
    <cfRule type="expression" dxfId="9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IF(Stammblatt!$D$36="","Arbeitnehmer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IF(Stammblatt!$D$36="","",Stammblatt!$D$36)</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IF(Stammblatt!$E$36="","",Stammblatt!$E$36)</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IF(Stammblatt!$F$36="","",Stammblatt!$F$36)</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Stammblatt!$Q$36</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IF(Stammblatt!$G$36="","",Stammblatt!$G$36)</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Stammblatt!$R$36</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IF(Stammblatt!$H$36="","",IF(Stammblatt!$H$36="F","Frau",IF(Stammblatt!$H$36="M","Mann")))</f>
        <v/>
      </c>
      <c r="L19" s="307"/>
      <c r="M19" s="308"/>
      <c r="N19" s="600" t="str">
        <f>IF(Y19="3a","Geschlecht fehlt",IF(Y19="3b","Geschlecht falsch",""))</f>
        <v/>
      </c>
      <c r="O19" s="600"/>
      <c r="P19" s="600"/>
      <c r="Q19" s="600"/>
      <c r="R19" s="600"/>
      <c r="S19" s="600"/>
      <c r="T19" s="600"/>
      <c r="U19" s="47"/>
      <c r="V19" s="116"/>
      <c r="W19" s="116"/>
      <c r="X19" s="116"/>
      <c r="Y19" s="116" t="str">
        <f>Stammblatt!$S$36</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IF(Stammblatt!$I$36="","",Stammblatt!$I$36)</f>
        <v/>
      </c>
      <c r="O24" s="311" t="str">
        <f>IF(Stammblatt!$J$36="","",Stammblatt!$J$36)</f>
        <v/>
      </c>
      <c r="P24" s="311" t="str">
        <f>IF(Stammblatt!$K$36="","",Stammblatt!$K$36)</f>
        <v/>
      </c>
      <c r="Q24" s="311" t="str">
        <f>IF(Stammblatt!$L$36="","",Stammblatt!$L$36)</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92" priority="10" stopIfTrue="1">
      <formula>W17=1</formula>
    </cfRule>
  </conditionalFormatting>
  <conditionalFormatting sqref="S8:T8">
    <cfRule type="expression" dxfId="91" priority="11" stopIfTrue="1">
      <formula>AB17=1</formula>
    </cfRule>
  </conditionalFormatting>
  <conditionalFormatting sqref="E40:O40 H38:J39 L26:M39 Q40:R40 R26:R39 H26:I37">
    <cfRule type="cellIs" dxfId="90" priority="8" stopIfTrue="1" operator="equal">
      <formula>0</formula>
    </cfRule>
  </conditionalFormatting>
  <conditionalFormatting sqref="G10">
    <cfRule type="cellIs" priority="9" stopIfTrue="1" operator="equal">
      <formula>0</formula>
    </cfRule>
  </conditionalFormatting>
  <conditionalFormatting sqref="N8:O8">
    <cfRule type="expression" dxfId="89" priority="12" stopIfTrue="1">
      <formula>U17=1</formula>
    </cfRule>
  </conditionalFormatting>
  <conditionalFormatting sqref="P8">
    <cfRule type="expression" dxfId="88" priority="7" stopIfTrue="1">
      <formula>V17=1</formula>
    </cfRule>
  </conditionalFormatting>
  <conditionalFormatting sqref="P40">
    <cfRule type="cellIs" dxfId="87" priority="6" stopIfTrue="1" operator="equal">
      <formula>0</formula>
    </cfRule>
  </conditionalFormatting>
  <conditionalFormatting sqref="N26:Q37">
    <cfRule type="cellIs" dxfId="86" priority="4" stopIfTrue="1" operator="equal">
      <formula>0</formula>
    </cfRule>
    <cfRule type="expression" dxfId="85" priority="5" stopIfTrue="1">
      <formula>$N$24&lt;&gt;""</formula>
    </cfRule>
  </conditionalFormatting>
  <conditionalFormatting sqref="M8">
    <cfRule type="expression" dxfId="84" priority="13" stopIfTrue="1">
      <formula>N17=1</formula>
    </cfRule>
  </conditionalFormatting>
  <conditionalFormatting sqref="C38 J38">
    <cfRule type="expression" dxfId="8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IF(Stammblatt!$D$37="","Arbeitnehmer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IF(Stammblatt!$D$37="","",Stammblatt!$D$37)</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IF(Stammblatt!$E$37="","",Stammblatt!$E$37)</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IF(Stammblatt!$F$37="","",Stammblatt!$F$37)</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Stammblatt!$Q$37</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IF(Stammblatt!$G$37="","",Stammblatt!$G$37)</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Stammblatt!$R$37</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IF(Stammblatt!$H$37="","",IF(Stammblatt!$H$37="F","Frau",IF(Stammblatt!$H$37="M","Mann")))</f>
        <v/>
      </c>
      <c r="L19" s="307"/>
      <c r="M19" s="308"/>
      <c r="N19" s="600" t="str">
        <f>IF(Y19="3a","Geschlecht fehlt",IF(Y19="3b","Geschlecht falsch",""))</f>
        <v/>
      </c>
      <c r="O19" s="600"/>
      <c r="P19" s="600"/>
      <c r="Q19" s="600"/>
      <c r="R19" s="600"/>
      <c r="S19" s="600"/>
      <c r="T19" s="600"/>
      <c r="U19" s="47"/>
      <c r="V19" s="116"/>
      <c r="W19" s="116"/>
      <c r="X19" s="116"/>
      <c r="Y19" s="116" t="str">
        <f>Stammblatt!$S$37</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IF(Stammblatt!$I$37="","",Stammblatt!$I$37)</f>
        <v/>
      </c>
      <c r="O24" s="311" t="str">
        <f>IF(Stammblatt!$J$37="","",Stammblatt!$J$37)</f>
        <v/>
      </c>
      <c r="P24" s="311" t="str">
        <f>IF(Stammblatt!$K$37="","",Stammblatt!$K$37)</f>
        <v/>
      </c>
      <c r="Q24" s="311" t="str">
        <f>IF(Stammblatt!$L$37="","",Stammblatt!$L$37)</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82" priority="10" stopIfTrue="1">
      <formula>W17=1</formula>
    </cfRule>
  </conditionalFormatting>
  <conditionalFormatting sqref="S8:T8">
    <cfRule type="expression" dxfId="81" priority="11" stopIfTrue="1">
      <formula>AB17=1</formula>
    </cfRule>
  </conditionalFormatting>
  <conditionalFormatting sqref="E40:O40 H38:J39 L26:M39 Q40:R40 R26:R39 H26:I37">
    <cfRule type="cellIs" dxfId="80" priority="8" stopIfTrue="1" operator="equal">
      <formula>0</formula>
    </cfRule>
  </conditionalFormatting>
  <conditionalFormatting sqref="G10">
    <cfRule type="cellIs" priority="9" stopIfTrue="1" operator="equal">
      <formula>0</formula>
    </cfRule>
  </conditionalFormatting>
  <conditionalFormatting sqref="N8:O8">
    <cfRule type="expression" dxfId="79" priority="12" stopIfTrue="1">
      <formula>U17=1</formula>
    </cfRule>
  </conditionalFormatting>
  <conditionalFormatting sqref="P8">
    <cfRule type="expression" dxfId="78" priority="7" stopIfTrue="1">
      <formula>V17=1</formula>
    </cfRule>
  </conditionalFormatting>
  <conditionalFormatting sqref="P40">
    <cfRule type="cellIs" dxfId="77" priority="6" stopIfTrue="1" operator="equal">
      <formula>0</formula>
    </cfRule>
  </conditionalFormatting>
  <conditionalFormatting sqref="N26:Q37">
    <cfRule type="cellIs" dxfId="76" priority="4" stopIfTrue="1" operator="equal">
      <formula>0</formula>
    </cfRule>
    <cfRule type="expression" dxfId="75" priority="5" stopIfTrue="1">
      <formula>$N$24&lt;&gt;""</formula>
    </cfRule>
  </conditionalFormatting>
  <conditionalFormatting sqref="M8">
    <cfRule type="expression" dxfId="74" priority="13" stopIfTrue="1">
      <formula>N17=1</formula>
    </cfRule>
  </conditionalFormatting>
  <conditionalFormatting sqref="C38 J38">
    <cfRule type="expression" dxfId="7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IF(Stammblatt!$D$38="","Arbeitnehmer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IF(Stammblatt!$D$38="","",Stammblatt!$D$38)</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IF(Stammblatt!$E$38="","",Stammblatt!$E$38)</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IF(Stammblatt!$F$38="","",Stammblatt!$F$38)</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Stammblatt!$Q$38</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IF(Stammblatt!$G$38="","",Stammblatt!$G$38)</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Stammblatt!$R$38</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IF(Stammblatt!$H$38="","",IF(Stammblatt!$H$38="F","Frau",IF(Stammblatt!$H$38="M","Mann")))</f>
        <v/>
      </c>
      <c r="L19" s="307"/>
      <c r="M19" s="308"/>
      <c r="N19" s="600" t="str">
        <f>IF(Y19="3a","Geschlecht fehlt",IF(Y19="3b","Geschlecht falsch",""))</f>
        <v/>
      </c>
      <c r="O19" s="600"/>
      <c r="P19" s="600"/>
      <c r="Q19" s="600"/>
      <c r="R19" s="600"/>
      <c r="S19" s="600"/>
      <c r="T19" s="600"/>
      <c r="U19" s="47"/>
      <c r="V19" s="116"/>
      <c r="W19" s="116"/>
      <c r="X19" s="116"/>
      <c r="Y19" s="116" t="str">
        <f>Stammblatt!$S$38</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IF(Stammblatt!$I$38="","",Stammblatt!$I$38)</f>
        <v/>
      </c>
      <c r="O24" s="311" t="str">
        <f>IF(Stammblatt!$J$38="","",Stammblatt!$J$38)</f>
        <v/>
      </c>
      <c r="P24" s="311" t="str">
        <f>IF(Stammblatt!$K$38="","",Stammblatt!$K$38)</f>
        <v/>
      </c>
      <c r="Q24" s="311" t="str">
        <f>IF(Stammblatt!$L$38="","",Stammblatt!$L$38)</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72" priority="10" stopIfTrue="1">
      <formula>W17=1</formula>
    </cfRule>
  </conditionalFormatting>
  <conditionalFormatting sqref="S8:T8">
    <cfRule type="expression" dxfId="71" priority="11" stopIfTrue="1">
      <formula>AB17=1</formula>
    </cfRule>
  </conditionalFormatting>
  <conditionalFormatting sqref="E40:O40 H38:J39 L26:M39 Q40:R40 R26:R39 H26:I37">
    <cfRule type="cellIs" dxfId="70" priority="8" stopIfTrue="1" operator="equal">
      <formula>0</formula>
    </cfRule>
  </conditionalFormatting>
  <conditionalFormatting sqref="G10">
    <cfRule type="cellIs" priority="9" stopIfTrue="1" operator="equal">
      <formula>0</formula>
    </cfRule>
  </conditionalFormatting>
  <conditionalFormatting sqref="N8:O8">
    <cfRule type="expression" dxfId="69" priority="12" stopIfTrue="1">
      <formula>U17=1</formula>
    </cfRule>
  </conditionalFormatting>
  <conditionalFormatting sqref="P8">
    <cfRule type="expression" dxfId="68" priority="7" stopIfTrue="1">
      <formula>V17=1</formula>
    </cfRule>
  </conditionalFormatting>
  <conditionalFormatting sqref="P40">
    <cfRule type="cellIs" dxfId="67" priority="6" stopIfTrue="1" operator="equal">
      <formula>0</formula>
    </cfRule>
  </conditionalFormatting>
  <conditionalFormatting sqref="N26:Q37">
    <cfRule type="cellIs" dxfId="66" priority="4" stopIfTrue="1" operator="equal">
      <formula>0</formula>
    </cfRule>
    <cfRule type="expression" dxfId="65" priority="5" stopIfTrue="1">
      <formula>$N$24&lt;&gt;""</formula>
    </cfRule>
  </conditionalFormatting>
  <conditionalFormatting sqref="M8">
    <cfRule type="expression" dxfId="64" priority="13" stopIfTrue="1">
      <formula>N17=1</formula>
    </cfRule>
  </conditionalFormatting>
  <conditionalFormatting sqref="C38 J38">
    <cfRule type="expression" dxfId="6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D91"/>
  <sheetViews>
    <sheetView showGridLines="0" showRowColHeaders="0" tabSelected="1" zoomScale="125" zoomScaleNormal="125" workbookViewId="0">
      <selection activeCell="E7" sqref="E7"/>
    </sheetView>
  </sheetViews>
  <sheetFormatPr baseColWidth="10" defaultRowHeight="15" x14ac:dyDescent="0.25"/>
  <cols>
    <col min="1" max="1" width="5.42578125" style="28" customWidth="1"/>
    <col min="2" max="2" width="0.42578125" style="28" customWidth="1"/>
    <col min="3" max="3" width="2.42578125" style="28" customWidth="1"/>
    <col min="4" max="5" width="19.140625" style="28" customWidth="1"/>
    <col min="6" max="6" width="18.28515625" style="28" customWidth="1"/>
    <col min="7" max="7" width="12.7109375" style="28" customWidth="1"/>
    <col min="8" max="8" width="9.28515625" style="28" customWidth="1"/>
    <col min="9" max="11" width="7.28515625" style="28" customWidth="1"/>
    <col min="12" max="12" width="6.85546875" style="28" customWidth="1"/>
    <col min="13" max="13" width="21.140625" style="28" customWidth="1"/>
    <col min="14" max="14" width="9.5703125" style="28" customWidth="1"/>
    <col min="15" max="15" width="1" style="28" customWidth="1"/>
    <col min="16" max="16" width="2.140625" style="114" customWidth="1"/>
    <col min="17" max="19" width="3.42578125" style="379" customWidth="1"/>
    <col min="20" max="20" width="5.85546875" style="481" customWidth="1"/>
    <col min="21" max="21" width="4.42578125" style="379" customWidth="1"/>
    <col min="22" max="22" width="56.140625" style="380" customWidth="1"/>
    <col min="23" max="23" width="3.5703125" style="289" customWidth="1"/>
    <col min="24" max="24" width="3.5703125" style="288" customWidth="1"/>
    <col min="25" max="25" width="3.5703125" style="290" hidden="1" customWidth="1"/>
    <col min="26" max="26" width="3.42578125" style="290" hidden="1" customWidth="1"/>
    <col min="27" max="33" width="3.5703125" style="290" hidden="1" customWidth="1"/>
    <col min="34" max="62" width="3.140625" style="397" hidden="1" customWidth="1"/>
    <col min="63" max="64" width="3.140625" style="28" customWidth="1"/>
    <col min="65" max="77" width="7.140625" style="484" customWidth="1"/>
    <col min="78" max="80" width="7.140625" style="476" customWidth="1"/>
    <col min="81" max="82" width="11.42578125" style="471"/>
    <col min="83" max="16384" width="11.42578125" style="28"/>
  </cols>
  <sheetData>
    <row r="1" spans="1:82" s="114" customFormat="1" ht="15.75" customHeight="1" x14ac:dyDescent="0.25">
      <c r="A1" s="28"/>
      <c r="B1" s="28"/>
      <c r="C1" s="28"/>
      <c r="D1" s="28"/>
      <c r="E1" s="28"/>
      <c r="F1" s="28"/>
      <c r="G1" s="28"/>
      <c r="H1" s="28"/>
      <c r="I1" s="28"/>
      <c r="J1" s="28"/>
      <c r="K1" s="28"/>
      <c r="L1" s="28"/>
      <c r="M1" s="28"/>
      <c r="N1" s="28"/>
      <c r="O1" s="28"/>
      <c r="Q1" s="379"/>
      <c r="R1" s="379"/>
      <c r="S1" s="379"/>
      <c r="T1" s="481"/>
      <c r="U1" s="379"/>
      <c r="V1" s="380"/>
      <c r="W1" s="289"/>
      <c r="X1" s="288"/>
      <c r="Y1" s="306"/>
      <c r="Z1" s="306"/>
      <c r="AA1" s="306"/>
      <c r="AB1" s="306"/>
      <c r="AC1" s="306"/>
      <c r="AD1" s="306"/>
      <c r="AE1" s="306"/>
      <c r="AF1" s="306"/>
      <c r="AG1" s="306"/>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M1" s="484"/>
      <c r="BN1" s="484"/>
      <c r="BO1" s="484"/>
      <c r="BP1" s="484"/>
      <c r="BQ1" s="484"/>
      <c r="BR1" s="484"/>
      <c r="BS1" s="484"/>
      <c r="BT1" s="484"/>
      <c r="BU1" s="484"/>
      <c r="BV1" s="484"/>
      <c r="BW1" s="484"/>
      <c r="BX1" s="484"/>
      <c r="BY1" s="484"/>
      <c r="BZ1" s="476"/>
      <c r="CA1" s="476"/>
      <c r="CB1" s="476"/>
      <c r="CC1" s="471"/>
      <c r="CD1" s="471"/>
    </row>
    <row r="2" spans="1:82" s="114" customFormat="1" ht="4.5" customHeight="1" x14ac:dyDescent="0.25">
      <c r="A2" s="28"/>
      <c r="B2" s="16"/>
      <c r="C2" s="16"/>
      <c r="D2" s="16"/>
      <c r="E2" s="16"/>
      <c r="F2" s="16"/>
      <c r="G2" s="16"/>
      <c r="H2" s="16"/>
      <c r="I2" s="16"/>
      <c r="J2" s="16"/>
      <c r="K2" s="16"/>
      <c r="L2" s="16"/>
      <c r="M2" s="16"/>
      <c r="N2" s="16"/>
      <c r="O2" s="16"/>
      <c r="Q2" s="379"/>
      <c r="R2" s="379"/>
      <c r="S2" s="379"/>
      <c r="T2" s="481"/>
      <c r="U2" s="379"/>
      <c r="V2" s="380"/>
      <c r="W2" s="289"/>
      <c r="X2" s="288"/>
      <c r="Y2" s="306"/>
      <c r="Z2" s="306"/>
      <c r="AA2" s="306"/>
      <c r="AB2" s="306"/>
      <c r="AC2" s="306"/>
      <c r="AD2" s="306"/>
      <c r="AE2" s="306"/>
      <c r="AF2" s="306"/>
      <c r="AG2" s="306"/>
      <c r="AH2" s="401"/>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M2" s="484"/>
      <c r="BN2" s="484"/>
      <c r="BO2" s="484"/>
      <c r="BP2" s="484"/>
      <c r="BQ2" s="484"/>
      <c r="BR2" s="484"/>
      <c r="BS2" s="484"/>
      <c r="BT2" s="484"/>
      <c r="BU2" s="484"/>
      <c r="BV2" s="484"/>
      <c r="BW2" s="484"/>
      <c r="BX2" s="484"/>
      <c r="BY2" s="484"/>
      <c r="BZ2" s="476"/>
      <c r="CA2" s="476"/>
      <c r="CB2" s="476"/>
      <c r="CC2" s="471"/>
      <c r="CD2" s="471"/>
    </row>
    <row r="3" spans="1:82" s="114" customFormat="1" ht="8.25" customHeight="1" x14ac:dyDescent="0.25">
      <c r="A3" s="506" t="s">
        <v>171</v>
      </c>
      <c r="B3" s="507"/>
      <c r="C3" s="507"/>
      <c r="D3" s="507"/>
      <c r="E3" s="507"/>
      <c r="F3" s="507"/>
      <c r="G3" s="279"/>
      <c r="H3" s="18"/>
      <c r="I3" s="18"/>
      <c r="J3" s="18"/>
      <c r="K3" s="18"/>
      <c r="L3" s="18"/>
      <c r="M3" s="18"/>
      <c r="N3" s="18"/>
      <c r="O3" s="17"/>
      <c r="Q3" s="379"/>
      <c r="R3" s="379"/>
      <c r="S3" s="379"/>
      <c r="T3" s="481"/>
      <c r="U3" s="379"/>
      <c r="V3" s="380"/>
      <c r="W3" s="289"/>
      <c r="X3" s="288"/>
      <c r="Y3" s="290"/>
      <c r="Z3" s="290"/>
      <c r="AA3" s="290"/>
      <c r="AB3" s="290"/>
      <c r="AC3" s="290"/>
      <c r="AD3" s="290"/>
      <c r="AE3" s="290"/>
      <c r="AF3" s="290"/>
      <c r="AG3" s="290"/>
      <c r="AH3" s="397"/>
      <c r="AI3" s="397"/>
      <c r="AJ3" s="397"/>
      <c r="AK3" s="397"/>
      <c r="AL3" s="397"/>
      <c r="AM3" s="397"/>
      <c r="AN3" s="397"/>
      <c r="AO3" s="397"/>
      <c r="AP3" s="397"/>
      <c r="AQ3" s="397"/>
      <c r="AR3" s="397"/>
      <c r="AS3" s="397"/>
      <c r="AT3" s="397"/>
      <c r="AU3" s="397"/>
      <c r="AV3" s="397"/>
      <c r="AW3" s="397"/>
      <c r="AX3" s="397"/>
      <c r="AY3" s="397"/>
      <c r="AZ3" s="397"/>
      <c r="BA3" s="397"/>
      <c r="BB3" s="397"/>
      <c r="BC3" s="397"/>
      <c r="BD3" s="397"/>
      <c r="BE3" s="397"/>
      <c r="BF3" s="397"/>
      <c r="BG3" s="397"/>
      <c r="BH3" s="397"/>
      <c r="BI3" s="397"/>
      <c r="BJ3" s="397"/>
      <c r="BM3" s="484"/>
      <c r="BN3" s="484"/>
      <c r="BO3" s="484"/>
      <c r="BP3" s="484"/>
      <c r="BQ3" s="484"/>
      <c r="BR3" s="484"/>
      <c r="BS3" s="484"/>
      <c r="BT3" s="484"/>
      <c r="BU3" s="484"/>
      <c r="BV3" s="484"/>
      <c r="BW3" s="484"/>
      <c r="BX3" s="484"/>
      <c r="BY3" s="484"/>
      <c r="BZ3" s="476"/>
      <c r="CA3" s="476"/>
      <c r="CB3" s="476"/>
      <c r="CC3" s="471"/>
      <c r="CD3" s="471"/>
    </row>
    <row r="4" spans="1:82" s="281" customFormat="1" ht="9.75" customHeight="1" x14ac:dyDescent="0.25">
      <c r="A4" s="507"/>
      <c r="B4" s="507"/>
      <c r="C4" s="507"/>
      <c r="D4" s="507"/>
      <c r="E4" s="507"/>
      <c r="F4" s="507"/>
      <c r="G4" s="280"/>
      <c r="H4" s="47"/>
      <c r="I4" s="47"/>
      <c r="J4" s="47"/>
      <c r="K4" s="47"/>
      <c r="L4" s="47"/>
      <c r="M4" s="47"/>
      <c r="N4" s="47"/>
      <c r="O4" s="47"/>
      <c r="Q4" s="381"/>
      <c r="R4" s="381"/>
      <c r="S4" s="381"/>
      <c r="T4" s="482"/>
      <c r="U4" s="381"/>
      <c r="V4" s="382"/>
      <c r="W4" s="292"/>
      <c r="X4" s="291"/>
      <c r="Y4" s="293"/>
      <c r="Z4" s="293"/>
      <c r="AA4" s="293"/>
      <c r="AB4" s="293"/>
      <c r="AC4" s="293"/>
      <c r="AD4" s="293"/>
      <c r="AE4" s="293"/>
      <c r="AF4" s="293"/>
      <c r="AG4" s="293"/>
      <c r="AH4" s="398"/>
      <c r="AI4" s="398"/>
      <c r="AJ4" s="398"/>
      <c r="AK4" s="398"/>
      <c r="AL4" s="398"/>
      <c r="AM4" s="398"/>
      <c r="AN4" s="398"/>
      <c r="AO4" s="398"/>
      <c r="AP4" s="398"/>
      <c r="AQ4" s="398"/>
      <c r="AR4" s="398"/>
      <c r="AS4" s="398"/>
      <c r="AT4" s="398"/>
      <c r="AU4" s="398"/>
      <c r="AV4" s="398"/>
      <c r="AW4" s="398"/>
      <c r="AX4" s="398"/>
      <c r="AY4" s="398"/>
      <c r="AZ4" s="398"/>
      <c r="BA4" s="398"/>
      <c r="BB4" s="398"/>
      <c r="BC4" s="398"/>
      <c r="BD4" s="398"/>
      <c r="BE4" s="398"/>
      <c r="BF4" s="398"/>
      <c r="BG4" s="398"/>
      <c r="BH4" s="398"/>
      <c r="BI4" s="398"/>
      <c r="BJ4" s="398"/>
      <c r="BM4" s="485"/>
      <c r="BN4" s="485"/>
      <c r="BO4" s="485"/>
      <c r="BP4" s="485"/>
      <c r="BQ4" s="485"/>
      <c r="BR4" s="485"/>
      <c r="BS4" s="485"/>
      <c r="BT4" s="485"/>
      <c r="BU4" s="485"/>
      <c r="BV4" s="485"/>
      <c r="BW4" s="485"/>
      <c r="BX4" s="485"/>
      <c r="BY4" s="485"/>
      <c r="BZ4" s="477"/>
      <c r="CA4" s="477"/>
      <c r="CB4" s="477"/>
      <c r="CC4" s="472"/>
      <c r="CD4" s="472"/>
    </row>
    <row r="5" spans="1:82" s="281" customFormat="1" ht="9" customHeight="1" thickBot="1" x14ac:dyDescent="0.3">
      <c r="A5" s="282"/>
      <c r="B5" s="47"/>
      <c r="C5" s="47"/>
      <c r="D5" s="51"/>
      <c r="E5" s="47"/>
      <c r="F5" s="47"/>
      <c r="G5" s="47"/>
      <c r="H5" s="283"/>
      <c r="I5" s="283"/>
      <c r="J5" s="283"/>
      <c r="K5" s="283"/>
      <c r="L5" s="283"/>
      <c r="M5" s="283"/>
      <c r="N5" s="283"/>
      <c r="O5" s="284"/>
      <c r="Q5" s="381"/>
      <c r="R5" s="381"/>
      <c r="S5" s="381"/>
      <c r="T5" s="482"/>
      <c r="U5" s="381"/>
      <c r="V5" s="382"/>
      <c r="W5" s="292"/>
      <c r="X5" s="291"/>
      <c r="Y5" s="293"/>
      <c r="Z5" s="293"/>
      <c r="AA5" s="293"/>
      <c r="AB5" s="293"/>
      <c r="AC5" s="293"/>
      <c r="AD5" s="293"/>
      <c r="AE5" s="293"/>
      <c r="AF5" s="293"/>
      <c r="AG5" s="293"/>
      <c r="AH5" s="398"/>
      <c r="AI5" s="398"/>
      <c r="AJ5" s="398"/>
      <c r="AK5" s="398"/>
      <c r="AL5" s="398"/>
      <c r="AM5" s="398"/>
      <c r="AN5" s="398"/>
      <c r="AO5" s="398"/>
      <c r="AP5" s="398"/>
      <c r="AQ5" s="398"/>
      <c r="AR5" s="398"/>
      <c r="AS5" s="398"/>
      <c r="AT5" s="398"/>
      <c r="AU5" s="398"/>
      <c r="AV5" s="398"/>
      <c r="AW5" s="398"/>
      <c r="AX5" s="398"/>
      <c r="AY5" s="398"/>
      <c r="AZ5" s="398"/>
      <c r="BA5" s="398"/>
      <c r="BB5" s="398"/>
      <c r="BC5" s="398"/>
      <c r="BD5" s="398"/>
      <c r="BE5" s="398"/>
      <c r="BF5" s="398"/>
      <c r="BG5" s="398"/>
      <c r="BH5" s="398"/>
      <c r="BI5" s="398"/>
      <c r="BJ5" s="398"/>
      <c r="BM5" s="485"/>
      <c r="BN5" s="485"/>
      <c r="BO5" s="485"/>
      <c r="BP5" s="485"/>
      <c r="BQ5" s="485"/>
      <c r="BR5" s="485"/>
      <c r="BS5" s="485"/>
      <c r="BT5" s="485"/>
      <c r="BU5" s="485"/>
      <c r="BV5" s="485"/>
      <c r="BW5" s="485"/>
      <c r="BX5" s="485"/>
      <c r="BY5" s="485"/>
      <c r="BZ5" s="477"/>
      <c r="CA5" s="477"/>
      <c r="CB5" s="477"/>
      <c r="CC5" s="472"/>
      <c r="CD5" s="472"/>
    </row>
    <row r="6" spans="1:82" s="114" customFormat="1" ht="6" customHeight="1" thickTop="1" x14ac:dyDescent="0.2">
      <c r="A6" s="28"/>
      <c r="B6" s="16"/>
      <c r="C6" s="516"/>
      <c r="D6" s="516"/>
      <c r="E6" s="354"/>
      <c r="F6" s="229"/>
      <c r="G6" s="16"/>
      <c r="H6" s="16"/>
      <c r="I6" s="522" t="s">
        <v>137</v>
      </c>
      <c r="J6" s="522"/>
      <c r="K6" s="522"/>
      <c r="L6" s="278"/>
      <c r="M6" s="495">
        <v>2024</v>
      </c>
      <c r="N6" s="87"/>
      <c r="O6" s="16"/>
      <c r="Q6" s="498" t="str">
        <f>IF(M6&gt;2024,CONCATENATE("Bitte prüfen Sie auf der medisuisse-Webseite, ob das Tool aufgrund von allfälligen Änderungen von Beitragssätzen usw. für ",M6," verwendet werden kann."),"")</f>
        <v/>
      </c>
      <c r="R6" s="498"/>
      <c r="S6" s="498"/>
      <c r="T6" s="498"/>
      <c r="U6" s="498"/>
      <c r="V6" s="498"/>
      <c r="W6" s="404"/>
      <c r="X6" s="404"/>
      <c r="Y6" s="290"/>
      <c r="Z6" s="290"/>
      <c r="AA6" s="290"/>
      <c r="AB6" s="290"/>
      <c r="AC6" s="290"/>
      <c r="AD6" s="290"/>
      <c r="AE6" s="290"/>
      <c r="AF6" s="290"/>
      <c r="AG6" s="290"/>
      <c r="AH6" s="397"/>
      <c r="AI6" s="397"/>
      <c r="AJ6" s="397"/>
      <c r="AK6" s="397"/>
      <c r="AL6" s="397"/>
      <c r="AM6" s="397"/>
      <c r="AN6" s="397"/>
      <c r="AO6" s="397"/>
      <c r="AP6" s="397"/>
      <c r="AQ6" s="397"/>
      <c r="AR6" s="397"/>
      <c r="AS6" s="397"/>
      <c r="AT6" s="397"/>
      <c r="AU6" s="397"/>
      <c r="AV6" s="397"/>
      <c r="AW6" s="397"/>
      <c r="AX6" s="397"/>
      <c r="AY6" s="397"/>
      <c r="AZ6" s="397"/>
      <c r="BA6" s="397"/>
      <c r="BB6" s="397"/>
      <c r="BC6" s="397"/>
      <c r="BD6" s="397"/>
      <c r="BE6" s="397"/>
      <c r="BF6" s="397"/>
      <c r="BG6" s="397"/>
      <c r="BH6" s="397"/>
      <c r="BI6" s="397"/>
      <c r="BJ6" s="397"/>
      <c r="BM6" s="484"/>
      <c r="BN6" s="484"/>
      <c r="BO6" s="484"/>
      <c r="BP6" s="484"/>
      <c r="BQ6" s="484"/>
      <c r="BR6" s="484"/>
      <c r="BS6" s="484"/>
      <c r="BT6" s="484"/>
      <c r="BU6" s="484"/>
      <c r="BV6" s="484"/>
      <c r="BW6" s="484"/>
      <c r="BX6" s="484"/>
      <c r="BY6" s="484"/>
      <c r="BZ6" s="476"/>
      <c r="CA6" s="476"/>
      <c r="CB6" s="476"/>
      <c r="CC6" s="471"/>
      <c r="CD6" s="471"/>
    </row>
    <row r="7" spans="1:82" s="114" customFormat="1" ht="15" customHeight="1" x14ac:dyDescent="0.25">
      <c r="A7" s="28"/>
      <c r="B7" s="16"/>
      <c r="C7" s="228"/>
      <c r="D7" s="320" t="s">
        <v>144</v>
      </c>
      <c r="E7" s="361"/>
      <c r="F7" s="326" t="str">
        <f>IF(E7="","  (Format: XXXXX.0X)",IF(LEN(INT(E7))=5,"","  falsches Format!"))</f>
        <v xml:space="preserve">  (Format: XXXXX.0X)</v>
      </c>
      <c r="G7" s="16"/>
      <c r="H7" s="230"/>
      <c r="I7" s="522"/>
      <c r="J7" s="522"/>
      <c r="K7" s="522"/>
      <c r="L7" s="278"/>
      <c r="M7" s="496"/>
      <c r="N7" s="16"/>
      <c r="O7" s="23"/>
      <c r="Q7" s="498"/>
      <c r="R7" s="498"/>
      <c r="S7" s="498"/>
      <c r="T7" s="498"/>
      <c r="U7" s="498"/>
      <c r="V7" s="498"/>
      <c r="W7" s="404"/>
      <c r="X7" s="404"/>
      <c r="Y7" s="434" t="s">
        <v>192</v>
      </c>
      <c r="Z7" s="435"/>
      <c r="AA7" s="435"/>
      <c r="AB7" s="435"/>
      <c r="AC7" s="435"/>
      <c r="AD7" s="435"/>
      <c r="AE7" s="435"/>
      <c r="AF7" s="435"/>
      <c r="AG7" s="435"/>
      <c r="AH7" s="494">
        <v>6.4</v>
      </c>
      <c r="AI7" s="494"/>
      <c r="AJ7" s="494"/>
      <c r="AK7" s="397"/>
      <c r="AL7" s="397"/>
      <c r="AM7" s="397"/>
      <c r="AN7" s="397"/>
      <c r="AO7" s="397"/>
      <c r="AP7" s="397"/>
      <c r="AQ7" s="397"/>
      <c r="AR7" s="397"/>
      <c r="AS7" s="397"/>
      <c r="AT7" s="397"/>
      <c r="AU7" s="397"/>
      <c r="AV7" s="397"/>
      <c r="AW7" s="397"/>
      <c r="AX7" s="397"/>
      <c r="AY7" s="397"/>
      <c r="AZ7" s="397"/>
      <c r="BA7" s="397"/>
      <c r="BB7" s="397"/>
      <c r="BC7" s="397"/>
      <c r="BD7" s="397"/>
      <c r="BE7" s="397"/>
      <c r="BF7" s="397"/>
      <c r="BG7" s="397"/>
      <c r="BH7" s="397"/>
      <c r="BI7" s="397"/>
      <c r="BJ7" s="397"/>
      <c r="BM7" s="484"/>
      <c r="BN7" s="484"/>
      <c r="BO7" s="484"/>
      <c r="BP7" s="484"/>
      <c r="BQ7" s="484"/>
      <c r="BR7" s="484"/>
      <c r="BS7" s="484"/>
      <c r="BT7" s="484"/>
      <c r="BU7" s="484"/>
      <c r="BV7" s="484"/>
      <c r="BW7" s="484"/>
      <c r="BX7" s="484"/>
      <c r="BY7" s="484"/>
      <c r="BZ7" s="476"/>
      <c r="CA7" s="476"/>
      <c r="CB7" s="476"/>
      <c r="CC7" s="471"/>
      <c r="CD7" s="471"/>
    </row>
    <row r="8" spans="1:82" s="114" customFormat="1" ht="6" customHeight="1" x14ac:dyDescent="0.2">
      <c r="A8" s="28"/>
      <c r="B8" s="16"/>
      <c r="C8" s="228"/>
      <c r="D8" s="276"/>
      <c r="E8" s="355"/>
      <c r="F8" s="229"/>
      <c r="G8" s="16"/>
      <c r="H8" s="16"/>
      <c r="I8" s="522"/>
      <c r="J8" s="522"/>
      <c r="K8" s="522"/>
      <c r="L8" s="278"/>
      <c r="M8" s="496"/>
      <c r="N8" s="52"/>
      <c r="O8" s="24"/>
      <c r="Q8" s="498"/>
      <c r="R8" s="498"/>
      <c r="S8" s="498"/>
      <c r="T8" s="498"/>
      <c r="U8" s="498"/>
      <c r="V8" s="498"/>
      <c r="W8" s="404"/>
      <c r="X8" s="404"/>
      <c r="Y8" s="290"/>
      <c r="Z8" s="290"/>
      <c r="AA8" s="290"/>
      <c r="AB8" s="290"/>
      <c r="AC8" s="290"/>
      <c r="AD8" s="290"/>
      <c r="AE8" s="290"/>
      <c r="AF8" s="290"/>
      <c r="AG8" s="290"/>
      <c r="AH8" s="397"/>
      <c r="AI8" s="397"/>
      <c r="AJ8" s="397"/>
      <c r="AK8" s="397"/>
      <c r="AL8" s="397"/>
      <c r="AM8" s="397"/>
      <c r="AN8" s="397"/>
      <c r="AO8" s="397"/>
      <c r="AP8" s="397"/>
      <c r="AQ8" s="397"/>
      <c r="AR8" s="397"/>
      <c r="AS8" s="397"/>
      <c r="AT8" s="397"/>
      <c r="AU8" s="397"/>
      <c r="AV8" s="397"/>
      <c r="AW8" s="397"/>
      <c r="AX8" s="397"/>
      <c r="AY8" s="397"/>
      <c r="AZ8" s="397"/>
      <c r="BA8" s="397"/>
      <c r="BB8" s="397"/>
      <c r="BC8" s="397"/>
      <c r="BD8" s="397"/>
      <c r="BE8" s="397"/>
      <c r="BF8" s="397"/>
      <c r="BG8" s="397"/>
      <c r="BH8" s="397"/>
      <c r="BI8" s="397"/>
      <c r="BJ8" s="397"/>
      <c r="BM8" s="484"/>
      <c r="BN8" s="484"/>
      <c r="BO8" s="484"/>
      <c r="BP8" s="484"/>
      <c r="BQ8" s="484"/>
      <c r="BR8" s="484"/>
      <c r="BS8" s="484"/>
      <c r="BT8" s="484"/>
      <c r="BU8" s="484"/>
      <c r="BV8" s="484"/>
      <c r="BW8" s="484"/>
      <c r="BX8" s="484"/>
      <c r="BY8" s="484"/>
      <c r="BZ8" s="476"/>
      <c r="CA8" s="476"/>
      <c r="CB8" s="476"/>
      <c r="CC8" s="471"/>
      <c r="CD8" s="471"/>
    </row>
    <row r="9" spans="1:82" s="114" customFormat="1" ht="6" customHeight="1" thickBot="1" x14ac:dyDescent="0.25">
      <c r="A9" s="28"/>
      <c r="B9" s="16"/>
      <c r="C9" s="228"/>
      <c r="D9" s="276"/>
      <c r="E9" s="274"/>
      <c r="F9" s="229"/>
      <c r="G9" s="16"/>
      <c r="H9" s="16"/>
      <c r="I9" s="522"/>
      <c r="J9" s="522"/>
      <c r="K9" s="522"/>
      <c r="L9" s="278"/>
      <c r="M9" s="497"/>
      <c r="N9" s="52"/>
      <c r="O9" s="24"/>
      <c r="Q9" s="498"/>
      <c r="R9" s="498"/>
      <c r="S9" s="498"/>
      <c r="T9" s="498"/>
      <c r="U9" s="498"/>
      <c r="V9" s="498"/>
      <c r="W9" s="404"/>
      <c r="X9" s="404"/>
      <c r="Y9" s="290"/>
      <c r="Z9" s="290"/>
      <c r="AA9" s="290"/>
      <c r="AB9" s="290"/>
      <c r="AC9" s="290"/>
      <c r="AD9" s="290"/>
      <c r="AE9" s="290"/>
      <c r="AF9" s="290"/>
      <c r="AG9" s="290"/>
      <c r="AH9" s="397"/>
      <c r="AI9" s="397"/>
      <c r="AJ9" s="397"/>
      <c r="AK9" s="397"/>
      <c r="AL9" s="397"/>
      <c r="AM9" s="397"/>
      <c r="AN9" s="397"/>
      <c r="AO9" s="397"/>
      <c r="AP9" s="397"/>
      <c r="AQ9" s="397"/>
      <c r="AR9" s="397"/>
      <c r="AS9" s="397"/>
      <c r="AT9" s="397"/>
      <c r="AU9" s="397"/>
      <c r="AV9" s="397"/>
      <c r="AW9" s="397"/>
      <c r="AX9" s="397"/>
      <c r="AY9" s="397"/>
      <c r="AZ9" s="397"/>
      <c r="BA9" s="397"/>
      <c r="BB9" s="397"/>
      <c r="BC9" s="397"/>
      <c r="BD9" s="397"/>
      <c r="BE9" s="397"/>
      <c r="BF9" s="397"/>
      <c r="BG9" s="397"/>
      <c r="BH9" s="397"/>
      <c r="BI9" s="397"/>
      <c r="BJ9" s="397"/>
      <c r="BM9" s="484"/>
      <c r="BN9" s="484"/>
      <c r="BO9" s="484"/>
      <c r="BP9" s="484"/>
      <c r="BQ9" s="484"/>
      <c r="BR9" s="484"/>
      <c r="BS9" s="484"/>
      <c r="BT9" s="484"/>
      <c r="BU9" s="484"/>
      <c r="BV9" s="484"/>
      <c r="BW9" s="484"/>
      <c r="BX9" s="484"/>
      <c r="BY9" s="484"/>
      <c r="BZ9" s="476"/>
      <c r="CA9" s="476"/>
      <c r="CB9" s="476"/>
      <c r="CC9" s="471"/>
      <c r="CD9" s="471"/>
    </row>
    <row r="10" spans="1:82" s="114" customFormat="1" ht="6" customHeight="1" thickTop="1" x14ac:dyDescent="0.2">
      <c r="A10" s="28"/>
      <c r="B10" s="16"/>
      <c r="C10" s="228"/>
      <c r="D10" s="276"/>
      <c r="E10" s="356"/>
      <c r="F10" s="357"/>
      <c r="G10" s="16"/>
      <c r="H10" s="16"/>
      <c r="I10" s="52"/>
      <c r="J10" s="16"/>
      <c r="K10" s="16"/>
      <c r="L10" s="52"/>
      <c r="M10" s="52"/>
      <c r="N10" s="52"/>
      <c r="O10" s="24"/>
      <c r="Q10" s="498"/>
      <c r="R10" s="498"/>
      <c r="S10" s="498"/>
      <c r="T10" s="498"/>
      <c r="U10" s="498"/>
      <c r="V10" s="498"/>
      <c r="W10" s="404"/>
      <c r="X10" s="404"/>
      <c r="Y10" s="290"/>
      <c r="Z10" s="290"/>
      <c r="AA10" s="290"/>
      <c r="AB10" s="290"/>
      <c r="AC10" s="290"/>
      <c r="AD10" s="290"/>
      <c r="AE10" s="290"/>
      <c r="AF10" s="290"/>
      <c r="AG10" s="290"/>
      <c r="AH10" s="397"/>
      <c r="AI10" s="397"/>
      <c r="AJ10" s="397"/>
      <c r="AK10" s="397"/>
      <c r="AL10" s="397"/>
      <c r="AM10" s="397"/>
      <c r="AN10" s="397"/>
      <c r="AO10" s="397"/>
      <c r="AP10" s="397"/>
      <c r="AQ10" s="397"/>
      <c r="AR10" s="397"/>
      <c r="AS10" s="397"/>
      <c r="AT10" s="397"/>
      <c r="AU10" s="397"/>
      <c r="AV10" s="397"/>
      <c r="AW10" s="397"/>
      <c r="AX10" s="397"/>
      <c r="AY10" s="397"/>
      <c r="AZ10" s="397"/>
      <c r="BA10" s="397"/>
      <c r="BB10" s="397"/>
      <c r="BC10" s="397"/>
      <c r="BD10" s="397"/>
      <c r="BE10" s="397"/>
      <c r="BF10" s="397"/>
      <c r="BG10" s="397"/>
      <c r="BH10" s="397"/>
      <c r="BI10" s="397"/>
      <c r="BJ10" s="397"/>
      <c r="BM10" s="484"/>
      <c r="BN10" s="484"/>
      <c r="BO10" s="484"/>
      <c r="BP10" s="484"/>
      <c r="BQ10" s="484"/>
      <c r="BR10" s="484"/>
      <c r="BS10" s="484"/>
      <c r="BT10" s="484"/>
      <c r="BU10" s="484"/>
      <c r="BV10" s="484"/>
      <c r="BW10" s="484"/>
      <c r="BX10" s="484"/>
      <c r="BY10" s="484"/>
      <c r="BZ10" s="476"/>
      <c r="CA10" s="476"/>
      <c r="CB10" s="476"/>
      <c r="CC10" s="471"/>
      <c r="CD10" s="471"/>
    </row>
    <row r="11" spans="1:82" s="114" customFormat="1" ht="15.75" customHeight="1" x14ac:dyDescent="0.2">
      <c r="A11" s="28"/>
      <c r="B11" s="16"/>
      <c r="C11" s="272"/>
      <c r="D11" s="428" t="s">
        <v>145</v>
      </c>
      <c r="E11" s="517"/>
      <c r="F11" s="518"/>
      <c r="G11" s="510" t="str">
        <f>IF(M6&lt;2024,CONCATENATE("Dieses Tool kann für ",M6," wegen Änderungen beim Rentnerfreibetrag nicht verwendet werden."),"")</f>
        <v/>
      </c>
      <c r="H11" s="511"/>
      <c r="I11" s="511"/>
      <c r="J11" s="511"/>
      <c r="K11" s="511"/>
      <c r="L11" s="314"/>
      <c r="M11" s="314"/>
      <c r="N11" s="209"/>
      <c r="O11" s="87">
        <f>IF('LB 1'!C13="",0,1)</f>
        <v>0</v>
      </c>
      <c r="Q11" s="498"/>
      <c r="R11" s="498"/>
      <c r="S11" s="498"/>
      <c r="T11" s="498"/>
      <c r="U11" s="498"/>
      <c r="V11" s="498"/>
      <c r="W11" s="404"/>
      <c r="X11" s="404"/>
      <c r="Y11" s="434" t="s">
        <v>193</v>
      </c>
      <c r="Z11" s="290"/>
      <c r="AA11" s="290"/>
      <c r="AB11" s="290"/>
      <c r="AC11" s="290"/>
      <c r="AD11" s="290"/>
      <c r="AE11" s="290"/>
      <c r="AF11" s="290"/>
      <c r="AG11" s="290"/>
      <c r="AH11" s="494">
        <v>5.3</v>
      </c>
      <c r="AI11" s="494"/>
      <c r="AJ11" s="494"/>
      <c r="AK11" s="397"/>
      <c r="AL11" s="397"/>
      <c r="AM11" s="397"/>
      <c r="AN11" s="397"/>
      <c r="AO11" s="397"/>
      <c r="AP11" s="397"/>
      <c r="AQ11" s="397"/>
      <c r="AR11" s="397"/>
      <c r="AS11" s="397"/>
      <c r="AT11" s="397"/>
      <c r="AU11" s="397"/>
      <c r="AV11" s="397"/>
      <c r="AW11" s="397"/>
      <c r="AX11" s="397"/>
      <c r="AY11" s="397"/>
      <c r="AZ11" s="397"/>
      <c r="BA11" s="397"/>
      <c r="BB11" s="397"/>
      <c r="BC11" s="397"/>
      <c r="BD11" s="397"/>
      <c r="BE11" s="397"/>
      <c r="BF11" s="397"/>
      <c r="BG11" s="397"/>
      <c r="BH11" s="397"/>
      <c r="BI11" s="397"/>
      <c r="BJ11" s="397"/>
      <c r="BM11" s="484"/>
      <c r="BN11" s="484"/>
      <c r="BO11" s="484"/>
      <c r="BP11" s="484"/>
      <c r="BQ11" s="484"/>
      <c r="BR11" s="484"/>
      <c r="BS11" s="484"/>
      <c r="BT11" s="484"/>
      <c r="BU11" s="484"/>
      <c r="BV11" s="484"/>
      <c r="BW11" s="484"/>
      <c r="BX11" s="484"/>
      <c r="BY11" s="484"/>
      <c r="BZ11" s="476"/>
      <c r="CA11" s="476"/>
      <c r="CB11" s="476"/>
      <c r="CC11" s="471"/>
      <c r="CD11" s="471"/>
    </row>
    <row r="12" spans="1:82" s="114" customFormat="1" ht="6" customHeight="1" x14ac:dyDescent="0.2">
      <c r="A12" s="28"/>
      <c r="B12" s="16"/>
      <c r="C12" s="273"/>
      <c r="D12" s="273"/>
      <c r="E12" s="358"/>
      <c r="F12" s="359"/>
      <c r="G12" s="510"/>
      <c r="H12" s="511"/>
      <c r="I12" s="511"/>
      <c r="J12" s="511"/>
      <c r="K12" s="511"/>
      <c r="L12" s="52"/>
      <c r="M12" s="52"/>
      <c r="N12" s="52"/>
      <c r="O12" s="88"/>
      <c r="Q12" s="498"/>
      <c r="R12" s="498"/>
      <c r="S12" s="498"/>
      <c r="T12" s="498"/>
      <c r="U12" s="498"/>
      <c r="V12" s="498"/>
      <c r="W12" s="404"/>
      <c r="X12" s="404"/>
      <c r="Y12" s="290"/>
      <c r="Z12" s="290"/>
      <c r="AA12" s="290"/>
      <c r="AB12" s="290"/>
      <c r="AC12" s="290"/>
      <c r="AD12" s="290"/>
      <c r="AE12" s="290"/>
      <c r="AF12" s="290"/>
      <c r="AG12" s="290"/>
      <c r="AH12" s="397"/>
      <c r="AI12" s="397"/>
      <c r="AJ12" s="397"/>
      <c r="AK12" s="397"/>
      <c r="AL12" s="397"/>
      <c r="AM12" s="397"/>
      <c r="AN12" s="397"/>
      <c r="AO12" s="397"/>
      <c r="AP12" s="397"/>
      <c r="AQ12" s="397"/>
      <c r="AR12" s="397"/>
      <c r="AS12" s="397"/>
      <c r="AT12" s="397"/>
      <c r="AU12" s="397"/>
      <c r="AV12" s="397"/>
      <c r="AW12" s="397"/>
      <c r="AX12" s="397"/>
      <c r="AY12" s="397"/>
      <c r="AZ12" s="397"/>
      <c r="BA12" s="397"/>
      <c r="BB12" s="397"/>
      <c r="BC12" s="397"/>
      <c r="BD12" s="397"/>
      <c r="BE12" s="397"/>
      <c r="BF12" s="397"/>
      <c r="BG12" s="397"/>
      <c r="BH12" s="397"/>
      <c r="BI12" s="397"/>
      <c r="BJ12" s="397"/>
      <c r="BM12" s="484"/>
      <c r="BN12" s="484"/>
      <c r="BO12" s="484"/>
      <c r="BP12" s="484"/>
      <c r="BQ12" s="484"/>
      <c r="BR12" s="484"/>
      <c r="BS12" s="484"/>
      <c r="BT12" s="484"/>
      <c r="BU12" s="484"/>
      <c r="BV12" s="484"/>
      <c r="BW12" s="484"/>
      <c r="BX12" s="484"/>
      <c r="BY12" s="484"/>
      <c r="BZ12" s="476"/>
      <c r="CA12" s="476"/>
      <c r="CB12" s="476"/>
      <c r="CC12" s="471"/>
      <c r="CD12" s="471"/>
    </row>
    <row r="13" spans="1:82" s="114" customFormat="1" ht="15.75" customHeight="1" x14ac:dyDescent="0.2">
      <c r="A13" s="28"/>
      <c r="B13" s="16"/>
      <c r="C13" s="272"/>
      <c r="D13" s="273"/>
      <c r="E13" s="517"/>
      <c r="F13" s="518"/>
      <c r="G13" s="510"/>
      <c r="H13" s="511"/>
      <c r="I13" s="511"/>
      <c r="J13" s="511"/>
      <c r="K13" s="511"/>
      <c r="L13" s="305"/>
      <c r="M13" s="305"/>
      <c r="N13" s="52"/>
      <c r="O13" s="89">
        <f>IF('LB 1'!C15="",0,1)</f>
        <v>0</v>
      </c>
      <c r="Q13" s="498"/>
      <c r="R13" s="498"/>
      <c r="S13" s="498"/>
      <c r="T13" s="498"/>
      <c r="U13" s="498"/>
      <c r="V13" s="498"/>
      <c r="W13" s="404"/>
      <c r="X13" s="404"/>
      <c r="Y13" s="290"/>
      <c r="Z13" s="290"/>
      <c r="AA13" s="290"/>
      <c r="AB13" s="290"/>
      <c r="AC13" s="290"/>
      <c r="AD13" s="290"/>
      <c r="AE13" s="290"/>
      <c r="AF13" s="290"/>
      <c r="AG13" s="290"/>
      <c r="AH13" s="397"/>
      <c r="AI13" s="397"/>
      <c r="AJ13" s="397"/>
      <c r="AK13" s="397"/>
      <c r="AL13" s="397"/>
      <c r="AM13" s="397"/>
      <c r="AN13" s="397"/>
      <c r="AO13" s="397"/>
      <c r="AP13" s="397"/>
      <c r="AQ13" s="397"/>
      <c r="AR13" s="397"/>
      <c r="AS13" s="397"/>
      <c r="AT13" s="397"/>
      <c r="AU13" s="397"/>
      <c r="AV13" s="397"/>
      <c r="AW13" s="397"/>
      <c r="AX13" s="397"/>
      <c r="AY13" s="397"/>
      <c r="AZ13" s="397"/>
      <c r="BA13" s="397"/>
      <c r="BB13" s="397"/>
      <c r="BC13" s="397"/>
      <c r="BD13" s="397"/>
      <c r="BE13" s="397"/>
      <c r="BF13" s="397"/>
      <c r="BG13" s="397"/>
      <c r="BH13" s="397"/>
      <c r="BI13" s="397"/>
      <c r="BJ13" s="397"/>
      <c r="BM13" s="484"/>
      <c r="BN13" s="484"/>
      <c r="BO13" s="484"/>
      <c r="BP13" s="484"/>
      <c r="BQ13" s="484"/>
      <c r="BR13" s="484"/>
      <c r="BS13" s="484"/>
      <c r="BT13" s="484"/>
      <c r="BU13" s="484"/>
      <c r="BV13" s="484"/>
      <c r="BW13" s="484"/>
      <c r="BX13" s="484"/>
      <c r="BY13" s="484"/>
      <c r="BZ13" s="476"/>
      <c r="CA13" s="476"/>
      <c r="CB13" s="476"/>
      <c r="CC13" s="471"/>
      <c r="CD13" s="471"/>
    </row>
    <row r="14" spans="1:82" s="114" customFormat="1" ht="6" customHeight="1" x14ac:dyDescent="0.2">
      <c r="A14" s="28"/>
      <c r="B14" s="16"/>
      <c r="C14" s="273"/>
      <c r="D14" s="273"/>
      <c r="E14" s="358"/>
      <c r="F14" s="360"/>
      <c r="G14" s="510"/>
      <c r="H14" s="511"/>
      <c r="I14" s="511"/>
      <c r="J14" s="511"/>
      <c r="K14" s="511"/>
      <c r="L14" s="53"/>
      <c r="M14" s="53"/>
      <c r="N14" s="53"/>
      <c r="O14" s="89"/>
      <c r="Q14" s="498"/>
      <c r="R14" s="498"/>
      <c r="S14" s="498"/>
      <c r="T14" s="498"/>
      <c r="U14" s="498"/>
      <c r="V14" s="498"/>
      <c r="W14" s="404"/>
      <c r="X14" s="404"/>
      <c r="Y14" s="290"/>
      <c r="Z14" s="290"/>
      <c r="AA14" s="290"/>
      <c r="AB14" s="290"/>
      <c r="AC14" s="290"/>
      <c r="AD14" s="290"/>
      <c r="AE14" s="290"/>
      <c r="AF14" s="290"/>
      <c r="AG14" s="290"/>
      <c r="AH14" s="397"/>
      <c r="AI14" s="397"/>
      <c r="AJ14" s="397"/>
      <c r="AK14" s="397"/>
      <c r="AL14" s="397"/>
      <c r="AM14" s="397"/>
      <c r="AN14" s="397"/>
      <c r="AO14" s="397"/>
      <c r="AP14" s="397"/>
      <c r="AQ14" s="397"/>
      <c r="AR14" s="397"/>
      <c r="AS14" s="397"/>
      <c r="AT14" s="397"/>
      <c r="AU14" s="397"/>
      <c r="AV14" s="397"/>
      <c r="AW14" s="397"/>
      <c r="AX14" s="397"/>
      <c r="AY14" s="397"/>
      <c r="AZ14" s="397"/>
      <c r="BA14" s="397"/>
      <c r="BB14" s="397"/>
      <c r="BC14" s="397"/>
      <c r="BD14" s="397"/>
      <c r="BE14" s="397"/>
      <c r="BF14" s="397"/>
      <c r="BG14" s="397"/>
      <c r="BH14" s="397"/>
      <c r="BI14" s="397"/>
      <c r="BJ14" s="397"/>
      <c r="BM14" s="484"/>
      <c r="BN14" s="484"/>
      <c r="BO14" s="484"/>
      <c r="BP14" s="484"/>
      <c r="BQ14" s="484"/>
      <c r="BR14" s="484"/>
      <c r="BS14" s="484"/>
      <c r="BT14" s="484"/>
      <c r="BU14" s="484"/>
      <c r="BV14" s="484"/>
      <c r="BW14" s="484"/>
      <c r="BX14" s="484"/>
      <c r="BY14" s="484"/>
      <c r="BZ14" s="476"/>
      <c r="CA14" s="476"/>
      <c r="CB14" s="476"/>
      <c r="CC14" s="471"/>
      <c r="CD14" s="471"/>
    </row>
    <row r="15" spans="1:82" s="114" customFormat="1" ht="15.75" customHeight="1" x14ac:dyDescent="0.25">
      <c r="A15" s="28"/>
      <c r="B15" s="16"/>
      <c r="C15" s="272"/>
      <c r="D15" s="273"/>
      <c r="E15" s="517"/>
      <c r="F15" s="518"/>
      <c r="G15" s="510"/>
      <c r="H15" s="511"/>
      <c r="I15" s="511"/>
      <c r="J15" s="511"/>
      <c r="K15" s="511"/>
      <c r="L15" s="277"/>
      <c r="M15" s="429"/>
      <c r="N15" s="53"/>
      <c r="O15" s="89">
        <f>IF('LB 1'!C17="",0,1)</f>
        <v>0</v>
      </c>
      <c r="Q15" s="498"/>
      <c r="R15" s="498"/>
      <c r="S15" s="498"/>
      <c r="T15" s="498"/>
      <c r="U15" s="498"/>
      <c r="V15" s="498"/>
      <c r="W15" s="404"/>
      <c r="X15" s="404"/>
      <c r="Y15" s="290"/>
      <c r="Z15" s="290"/>
      <c r="AA15" s="290"/>
      <c r="AB15" s="290"/>
      <c r="AC15" s="290"/>
      <c r="AD15" s="290"/>
      <c r="AE15" s="290"/>
      <c r="AF15" s="290"/>
      <c r="AG15" s="290"/>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M15" s="484"/>
      <c r="BN15" s="484"/>
      <c r="BO15" s="484"/>
      <c r="BP15" s="484"/>
      <c r="BQ15" s="484"/>
      <c r="BR15" s="484"/>
      <c r="BS15" s="484"/>
      <c r="BT15" s="484"/>
      <c r="BU15" s="484"/>
      <c r="BV15" s="484"/>
      <c r="BW15" s="484"/>
      <c r="BX15" s="484"/>
      <c r="BY15" s="484"/>
      <c r="BZ15" s="476"/>
      <c r="CA15" s="476"/>
      <c r="CB15" s="476"/>
      <c r="CC15" s="471"/>
      <c r="CD15" s="471"/>
    </row>
    <row r="16" spans="1:82" s="114" customFormat="1" ht="6" customHeight="1" x14ac:dyDescent="0.2">
      <c r="A16" s="28"/>
      <c r="B16" s="16"/>
      <c r="C16" s="273"/>
      <c r="D16" s="273"/>
      <c r="E16" s="358"/>
      <c r="F16" s="360"/>
      <c r="G16" s="510"/>
      <c r="H16" s="511"/>
      <c r="I16" s="511"/>
      <c r="J16" s="511"/>
      <c r="K16" s="511"/>
      <c r="L16" s="277"/>
      <c r="M16" s="430"/>
      <c r="N16" s="53"/>
      <c r="O16" s="88"/>
      <c r="Q16" s="498"/>
      <c r="R16" s="498"/>
      <c r="S16" s="498"/>
      <c r="T16" s="498"/>
      <c r="U16" s="498"/>
      <c r="V16" s="498"/>
      <c r="W16" s="404"/>
      <c r="X16" s="404"/>
      <c r="Y16" s="290"/>
      <c r="Z16" s="290"/>
      <c r="AA16" s="290"/>
      <c r="AB16" s="290"/>
      <c r="AC16" s="290"/>
      <c r="AD16" s="290"/>
      <c r="AE16" s="290"/>
      <c r="AF16" s="290"/>
      <c r="AG16" s="290"/>
      <c r="AH16" s="397"/>
      <c r="AI16" s="397"/>
      <c r="AJ16" s="397"/>
      <c r="AK16" s="397"/>
      <c r="AL16" s="397"/>
      <c r="AM16" s="397"/>
      <c r="AN16" s="397"/>
      <c r="AO16" s="397"/>
      <c r="AP16" s="397"/>
      <c r="AQ16" s="397"/>
      <c r="AR16" s="397"/>
      <c r="AS16" s="397"/>
      <c r="AT16" s="397"/>
      <c r="AU16" s="397"/>
      <c r="AV16" s="397"/>
      <c r="AW16" s="397"/>
      <c r="AX16" s="397"/>
      <c r="AY16" s="397"/>
      <c r="AZ16" s="397"/>
      <c r="BA16" s="397"/>
      <c r="BB16" s="397"/>
      <c r="BC16" s="397"/>
      <c r="BD16" s="397"/>
      <c r="BE16" s="397"/>
      <c r="BF16" s="397"/>
      <c r="BG16" s="397"/>
      <c r="BH16" s="397"/>
      <c r="BI16" s="397"/>
      <c r="BJ16" s="397"/>
      <c r="BM16" s="484"/>
      <c r="BN16" s="484"/>
      <c r="BO16" s="484"/>
      <c r="BP16" s="484"/>
      <c r="BQ16" s="484"/>
      <c r="BR16" s="484"/>
      <c r="BS16" s="484"/>
      <c r="BT16" s="484"/>
      <c r="BU16" s="484"/>
      <c r="BV16" s="484"/>
      <c r="BW16" s="484"/>
      <c r="BX16" s="484"/>
      <c r="BY16" s="484"/>
      <c r="BZ16" s="476"/>
      <c r="CA16" s="476"/>
      <c r="CB16" s="476"/>
      <c r="CC16" s="471"/>
      <c r="CD16" s="471"/>
    </row>
    <row r="17" spans="1:82" s="114" customFormat="1" ht="15.75" customHeight="1" x14ac:dyDescent="0.2">
      <c r="A17" s="28"/>
      <c r="B17" s="16"/>
      <c r="C17" s="272"/>
      <c r="D17" s="273"/>
      <c r="E17" s="508"/>
      <c r="F17" s="509"/>
      <c r="G17" s="510"/>
      <c r="H17" s="511"/>
      <c r="I17" s="511"/>
      <c r="J17" s="511"/>
      <c r="K17" s="511"/>
      <c r="L17" s="275"/>
      <c r="M17" s="431"/>
      <c r="N17" s="275"/>
      <c r="O17" s="89">
        <f>IF('LB 1'!C19="",0,1)</f>
        <v>0</v>
      </c>
      <c r="Q17" s="498"/>
      <c r="R17" s="498"/>
      <c r="S17" s="498"/>
      <c r="T17" s="498"/>
      <c r="U17" s="498"/>
      <c r="V17" s="498"/>
      <c r="W17" s="289"/>
      <c r="X17" s="288"/>
      <c r="Y17" s="327">
        <v>2</v>
      </c>
      <c r="Z17" s="304"/>
      <c r="AA17" s="290"/>
      <c r="AB17" s="290"/>
      <c r="AC17" s="290"/>
      <c r="AD17" s="290"/>
      <c r="AE17" s="290"/>
      <c r="AF17" s="290"/>
      <c r="AG17" s="290"/>
      <c r="AH17" s="397"/>
      <c r="AI17" s="397"/>
      <c r="AJ17" s="397"/>
      <c r="AK17" s="397"/>
      <c r="AL17" s="397"/>
      <c r="AM17" s="397"/>
      <c r="AN17" s="397"/>
      <c r="AO17" s="397"/>
      <c r="AP17" s="397"/>
      <c r="AQ17" s="397"/>
      <c r="AR17" s="397"/>
      <c r="AS17" s="397"/>
      <c r="AT17" s="397"/>
      <c r="AU17" s="397"/>
      <c r="AV17" s="397"/>
      <c r="AW17" s="397"/>
      <c r="AX17" s="397"/>
      <c r="AY17" s="397"/>
      <c r="AZ17" s="397"/>
      <c r="BA17" s="397"/>
      <c r="BB17" s="397"/>
      <c r="BC17" s="397"/>
      <c r="BD17" s="397"/>
      <c r="BE17" s="397"/>
      <c r="BF17" s="397"/>
      <c r="BG17" s="397"/>
      <c r="BH17" s="397"/>
      <c r="BI17" s="397"/>
      <c r="BJ17" s="397"/>
      <c r="BM17" s="484"/>
      <c r="BN17" s="484"/>
      <c r="BO17" s="484"/>
      <c r="BP17" s="484"/>
      <c r="BQ17" s="484"/>
      <c r="BR17" s="484"/>
      <c r="BS17" s="484"/>
      <c r="BT17" s="484"/>
      <c r="BU17" s="484"/>
      <c r="BV17" s="484"/>
      <c r="BW17" s="484"/>
      <c r="BX17" s="484"/>
      <c r="BY17" s="484"/>
      <c r="BZ17" s="476"/>
      <c r="CA17" s="476"/>
      <c r="CB17" s="476"/>
      <c r="CC17" s="471"/>
      <c r="CD17" s="471"/>
    </row>
    <row r="18" spans="1:82" s="114" customFormat="1" ht="7.5" customHeight="1" x14ac:dyDescent="0.25">
      <c r="A18" s="28"/>
      <c r="B18" s="16"/>
      <c r="C18" s="207"/>
      <c r="D18" s="499" t="str">
        <f>IF(AD43=0,"","Noch nicht AHV-Pflichtige nicht auf diese Liste! (s. Lohnblatt ’Jugendliche')")</f>
        <v/>
      </c>
      <c r="E18" s="499"/>
      <c r="F18" s="499"/>
      <c r="G18" s="499"/>
      <c r="H18" s="499"/>
      <c r="I18" s="504" t="str">
        <f>IF(BJ43=0,"","  Mit Punkt, nicht Komma!")</f>
        <v/>
      </c>
      <c r="J18" s="504"/>
      <c r="K18" s="504"/>
      <c r="L18" s="504"/>
      <c r="M18" s="212"/>
      <c r="N18" s="212"/>
      <c r="O18" s="16"/>
      <c r="Q18" s="379"/>
      <c r="R18" s="379"/>
      <c r="S18" s="379"/>
      <c r="T18" s="481"/>
      <c r="U18" s="379"/>
      <c r="V18" s="380"/>
      <c r="W18" s="289"/>
      <c r="X18" s="288"/>
      <c r="Y18" s="290"/>
      <c r="Z18" s="290"/>
      <c r="AA18" s="290"/>
      <c r="AB18" s="290"/>
      <c r="AC18" s="290"/>
      <c r="AD18" s="290"/>
      <c r="AE18" s="290"/>
      <c r="AF18" s="290"/>
      <c r="AG18" s="290"/>
      <c r="AH18" s="397"/>
      <c r="AI18" s="397"/>
      <c r="AJ18" s="397"/>
      <c r="AK18" s="397"/>
      <c r="AL18" s="397"/>
      <c r="AM18" s="397"/>
      <c r="AN18" s="397"/>
      <c r="AO18" s="397"/>
      <c r="AP18" s="397"/>
      <c r="AQ18" s="397"/>
      <c r="AR18" s="397"/>
      <c r="AS18" s="397"/>
      <c r="AT18" s="397"/>
      <c r="AU18" s="397"/>
      <c r="AV18" s="397"/>
      <c r="AW18" s="397"/>
      <c r="AX18" s="397"/>
      <c r="AY18" s="397"/>
      <c r="AZ18" s="397"/>
      <c r="BA18" s="397"/>
      <c r="BB18" s="397"/>
      <c r="BC18" s="397"/>
      <c r="BD18" s="397"/>
      <c r="BE18" s="397"/>
      <c r="BF18" s="397"/>
      <c r="BG18" s="397"/>
      <c r="BH18" s="397"/>
      <c r="BI18" s="397"/>
      <c r="BJ18" s="397"/>
      <c r="BM18" s="484"/>
      <c r="BN18" s="484"/>
      <c r="BO18" s="484"/>
      <c r="BP18" s="484"/>
      <c r="BQ18" s="484"/>
      <c r="BR18" s="484"/>
      <c r="BS18" s="484"/>
      <c r="BT18" s="484"/>
      <c r="BU18" s="484"/>
      <c r="BV18" s="484"/>
      <c r="BW18" s="484"/>
      <c r="BX18" s="484"/>
      <c r="BY18" s="484"/>
      <c r="BZ18" s="476"/>
      <c r="CA18" s="476"/>
      <c r="CB18" s="476"/>
      <c r="CC18" s="471"/>
      <c r="CD18" s="471"/>
    </row>
    <row r="19" spans="1:82" ht="6.75" customHeight="1" x14ac:dyDescent="0.25">
      <c r="B19" s="16"/>
      <c r="C19" s="16"/>
      <c r="D19" s="500"/>
      <c r="E19" s="500"/>
      <c r="F19" s="500"/>
      <c r="G19" s="500"/>
      <c r="H19" s="500"/>
      <c r="I19" s="505"/>
      <c r="J19" s="505"/>
      <c r="K19" s="505"/>
      <c r="L19" s="505"/>
      <c r="M19" s="68"/>
      <c r="N19" s="68"/>
      <c r="O19" s="16"/>
    </row>
    <row r="20" spans="1:82" s="234" customFormat="1" ht="21.75" customHeight="1" x14ac:dyDescent="0.25">
      <c r="B20" s="215"/>
      <c r="C20" s="216"/>
      <c r="D20" s="501" t="s">
        <v>31</v>
      </c>
      <c r="E20" s="501" t="s">
        <v>32</v>
      </c>
      <c r="F20" s="501" t="s">
        <v>139</v>
      </c>
      <c r="G20" s="501" t="s">
        <v>146</v>
      </c>
      <c r="H20" s="501" t="s">
        <v>138</v>
      </c>
      <c r="I20" s="501" t="s">
        <v>140</v>
      </c>
      <c r="J20" s="501" t="s">
        <v>141</v>
      </c>
      <c r="K20" s="519" t="s">
        <v>142</v>
      </c>
      <c r="L20" s="519" t="s">
        <v>143</v>
      </c>
      <c r="M20" s="519" t="s">
        <v>147</v>
      </c>
      <c r="N20" s="513" t="s">
        <v>183</v>
      </c>
      <c r="O20" s="233"/>
      <c r="P20" s="114"/>
      <c r="Q20" s="379"/>
      <c r="R20" s="379"/>
      <c r="S20" s="379"/>
      <c r="T20" s="481"/>
      <c r="U20" s="379"/>
      <c r="V20" s="380"/>
      <c r="W20" s="295"/>
      <c r="X20" s="294"/>
      <c r="Y20" s="290"/>
      <c r="Z20" s="290"/>
      <c r="AA20" s="290"/>
      <c r="AB20" s="290"/>
      <c r="AC20" s="290"/>
      <c r="AD20" s="290"/>
      <c r="AE20" s="290"/>
      <c r="AF20" s="290"/>
      <c r="AG20" s="290"/>
      <c r="AH20" s="397"/>
      <c r="AI20" s="397"/>
      <c r="AJ20" s="397"/>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397"/>
      <c r="BI20" s="397"/>
      <c r="BJ20" s="397"/>
      <c r="BM20" s="484"/>
      <c r="BN20" s="484"/>
      <c r="BO20" s="484"/>
      <c r="BP20" s="484"/>
      <c r="BQ20" s="484"/>
      <c r="BR20" s="484"/>
      <c r="BS20" s="484"/>
      <c r="BT20" s="484"/>
      <c r="BU20" s="484"/>
      <c r="BV20" s="484"/>
      <c r="BW20" s="484"/>
      <c r="BX20" s="484"/>
      <c r="BY20" s="484"/>
      <c r="BZ20" s="476"/>
      <c r="CA20" s="476"/>
      <c r="CB20" s="476"/>
      <c r="CC20" s="471"/>
      <c r="CD20" s="471"/>
    </row>
    <row r="21" spans="1:82" s="234" customFormat="1" ht="33" customHeight="1" x14ac:dyDescent="0.25">
      <c r="B21" s="215"/>
      <c r="C21" s="216"/>
      <c r="D21" s="502"/>
      <c r="E21" s="502"/>
      <c r="F21" s="502"/>
      <c r="G21" s="502"/>
      <c r="H21" s="502"/>
      <c r="I21" s="502"/>
      <c r="J21" s="502"/>
      <c r="K21" s="520"/>
      <c r="L21" s="520"/>
      <c r="M21" s="520"/>
      <c r="N21" s="514"/>
      <c r="O21" s="233"/>
      <c r="P21" s="114"/>
      <c r="Q21" s="379"/>
      <c r="R21" s="379"/>
      <c r="S21" s="379"/>
      <c r="T21" s="481"/>
      <c r="U21" s="379"/>
      <c r="V21" s="380"/>
      <c r="W21" s="295"/>
      <c r="X21" s="294"/>
      <c r="Y21" s="290"/>
      <c r="Z21" s="290"/>
      <c r="AA21" s="290"/>
      <c r="AB21" s="290"/>
      <c r="AC21" s="290"/>
      <c r="AD21" s="290"/>
      <c r="AE21" s="290"/>
      <c r="AF21" s="290"/>
      <c r="AG21" s="290"/>
      <c r="AH21" s="397"/>
      <c r="AI21" s="397"/>
      <c r="AJ21" s="397"/>
      <c r="AK21" s="397"/>
      <c r="AL21" s="397"/>
      <c r="AM21" s="397"/>
      <c r="AN21" s="397"/>
      <c r="AO21" s="397"/>
      <c r="AP21" s="397"/>
      <c r="AQ21" s="397"/>
      <c r="AR21" s="397"/>
      <c r="AS21" s="397"/>
      <c r="AT21" s="397"/>
      <c r="AU21" s="397"/>
      <c r="AV21" s="397"/>
      <c r="AW21" s="397"/>
      <c r="AX21" s="397"/>
      <c r="AY21" s="397"/>
      <c r="AZ21" s="397"/>
      <c r="BA21" s="397"/>
      <c r="BB21" s="397"/>
      <c r="BC21" s="397"/>
      <c r="BD21" s="397"/>
      <c r="BE21" s="397"/>
      <c r="BF21" s="397"/>
      <c r="BG21" s="397"/>
      <c r="BH21" s="397"/>
      <c r="BI21" s="397"/>
      <c r="BJ21" s="397"/>
      <c r="BM21" s="484"/>
      <c r="BN21" s="484"/>
      <c r="BO21" s="484"/>
      <c r="BP21" s="484"/>
      <c r="BQ21" s="484"/>
      <c r="BR21" s="484"/>
      <c r="BS21" s="484"/>
      <c r="BT21" s="484"/>
      <c r="BU21" s="484"/>
      <c r="BV21" s="484"/>
      <c r="BW21" s="484"/>
      <c r="BX21" s="484"/>
      <c r="BY21" s="484"/>
      <c r="BZ21" s="476"/>
      <c r="CA21" s="476"/>
      <c r="CB21" s="476"/>
      <c r="CC21" s="471"/>
      <c r="CD21" s="471"/>
    </row>
    <row r="22" spans="1:82" s="234" customFormat="1" ht="14.25" customHeight="1" x14ac:dyDescent="0.25">
      <c r="B22" s="215"/>
      <c r="C22" s="216"/>
      <c r="D22" s="503"/>
      <c r="E22" s="503"/>
      <c r="F22" s="503"/>
      <c r="G22" s="503"/>
      <c r="H22" s="503"/>
      <c r="I22" s="503"/>
      <c r="J22" s="503"/>
      <c r="K22" s="521"/>
      <c r="L22" s="521"/>
      <c r="M22" s="521"/>
      <c r="N22" s="515"/>
      <c r="O22" s="233"/>
      <c r="P22" s="114"/>
      <c r="Q22" s="512" t="s">
        <v>185</v>
      </c>
      <c r="R22" s="512"/>
      <c r="S22" s="512"/>
      <c r="T22" s="481"/>
      <c r="U22" s="383" t="s">
        <v>189</v>
      </c>
      <c r="V22" s="384"/>
      <c r="W22" s="295"/>
      <c r="X22" s="294"/>
      <c r="Y22" s="290"/>
      <c r="Z22" s="290"/>
      <c r="AA22" s="290"/>
      <c r="AB22" s="290"/>
      <c r="AC22" s="290"/>
      <c r="AD22" s="290"/>
      <c r="AE22" s="290"/>
      <c r="AF22" s="290"/>
      <c r="AG22" s="290"/>
      <c r="AH22" s="397"/>
      <c r="AI22" s="397"/>
      <c r="AJ22" s="397"/>
      <c r="AK22" s="397"/>
      <c r="AL22" s="397"/>
      <c r="AM22" s="397"/>
      <c r="AN22" s="397"/>
      <c r="AO22" s="397"/>
      <c r="AP22" s="397"/>
      <c r="AQ22" s="397"/>
      <c r="AR22" s="397"/>
      <c r="AS22" s="397"/>
      <c r="AT22" s="397"/>
      <c r="AU22" s="397"/>
      <c r="AV22" s="397"/>
      <c r="AW22" s="397"/>
      <c r="AX22" s="397"/>
      <c r="AY22" s="397"/>
      <c r="AZ22" s="397"/>
      <c r="BA22" s="397"/>
      <c r="BB22" s="397"/>
      <c r="BC22" s="397"/>
      <c r="BD22" s="397"/>
      <c r="BE22" s="397"/>
      <c r="BF22" s="397"/>
      <c r="BG22" s="397"/>
      <c r="BH22" s="397"/>
      <c r="BI22" s="397"/>
      <c r="BJ22" s="397"/>
      <c r="BM22" s="484"/>
      <c r="BN22" s="486"/>
      <c r="BO22" s="484"/>
      <c r="BP22" s="484"/>
      <c r="BQ22" s="484"/>
      <c r="BR22" s="484"/>
      <c r="BS22" s="484"/>
      <c r="BT22" s="484"/>
      <c r="BU22" s="484"/>
      <c r="BV22" s="484"/>
      <c r="BW22" s="484"/>
      <c r="BX22" s="484"/>
      <c r="BY22" s="487">
        <f>SUM(BY24:BY41)</f>
        <v>0</v>
      </c>
      <c r="BZ22" s="476"/>
      <c r="CA22" s="476"/>
      <c r="CB22" s="476"/>
      <c r="CC22" s="471"/>
      <c r="CD22" s="471"/>
    </row>
    <row r="23" spans="1:82" s="236" customFormat="1" ht="11.25" customHeight="1" x14ac:dyDescent="0.25">
      <c r="B23" s="221"/>
      <c r="C23" s="221"/>
      <c r="D23" s="222">
        <v>1</v>
      </c>
      <c r="E23" s="222">
        <v>2</v>
      </c>
      <c r="F23" s="222">
        <v>3</v>
      </c>
      <c r="G23" s="222">
        <v>4</v>
      </c>
      <c r="H23" s="222">
        <v>5</v>
      </c>
      <c r="I23" s="227">
        <v>6</v>
      </c>
      <c r="J23" s="222">
        <v>7</v>
      </c>
      <c r="K23" s="222">
        <v>8</v>
      </c>
      <c r="L23" s="227">
        <v>9</v>
      </c>
      <c r="M23" s="227">
        <v>10</v>
      </c>
      <c r="N23" s="227">
        <v>11</v>
      </c>
      <c r="O23" s="221"/>
      <c r="P23" s="235"/>
      <c r="Q23" s="512"/>
      <c r="R23" s="512"/>
      <c r="S23" s="512"/>
      <c r="T23" s="481"/>
      <c r="U23" s="394"/>
      <c r="V23" s="395"/>
      <c r="W23" s="287"/>
      <c r="X23" s="296"/>
      <c r="Y23" s="297" t="s">
        <v>149</v>
      </c>
      <c r="Z23" s="297" t="s">
        <v>150</v>
      </c>
      <c r="AA23" s="297" t="s">
        <v>151</v>
      </c>
      <c r="AB23" s="297" t="s">
        <v>152</v>
      </c>
      <c r="AC23" s="297" t="s">
        <v>156</v>
      </c>
      <c r="AD23" s="297" t="s">
        <v>157</v>
      </c>
      <c r="AE23" s="297" t="s">
        <v>160</v>
      </c>
      <c r="AF23" s="297" t="s">
        <v>158</v>
      </c>
      <c r="AG23" s="297" t="s">
        <v>159</v>
      </c>
      <c r="AH23" s="399" t="s">
        <v>174</v>
      </c>
      <c r="AI23" s="399" t="s">
        <v>174</v>
      </c>
      <c r="AJ23" s="399" t="s">
        <v>174</v>
      </c>
      <c r="AK23" s="399" t="s">
        <v>175</v>
      </c>
      <c r="AL23" s="399" t="s">
        <v>175</v>
      </c>
      <c r="AM23" s="399" t="s">
        <v>175</v>
      </c>
      <c r="AN23" s="399" t="s">
        <v>87</v>
      </c>
      <c r="AO23" s="399" t="s">
        <v>176</v>
      </c>
      <c r="AP23" s="399" t="s">
        <v>176</v>
      </c>
      <c r="AQ23" s="399" t="s">
        <v>176</v>
      </c>
      <c r="AR23" s="399" t="s">
        <v>177</v>
      </c>
      <c r="AS23" s="399" t="s">
        <v>177</v>
      </c>
      <c r="AT23" s="399" t="s">
        <v>177</v>
      </c>
      <c r="AU23" s="399" t="s">
        <v>87</v>
      </c>
      <c r="AV23" s="399" t="s">
        <v>178</v>
      </c>
      <c r="AW23" s="399" t="s">
        <v>178</v>
      </c>
      <c r="AX23" s="399" t="s">
        <v>178</v>
      </c>
      <c r="AY23" s="399" t="s">
        <v>179</v>
      </c>
      <c r="AZ23" s="399" t="s">
        <v>179</v>
      </c>
      <c r="BA23" s="399" t="s">
        <v>179</v>
      </c>
      <c r="BB23" s="399" t="s">
        <v>87</v>
      </c>
      <c r="BC23" s="399" t="s">
        <v>180</v>
      </c>
      <c r="BD23" s="399" t="s">
        <v>180</v>
      </c>
      <c r="BE23" s="399" t="s">
        <v>180</v>
      </c>
      <c r="BF23" s="399" t="s">
        <v>181</v>
      </c>
      <c r="BG23" s="399" t="s">
        <v>181</v>
      </c>
      <c r="BH23" s="399" t="s">
        <v>181</v>
      </c>
      <c r="BI23" s="399" t="s">
        <v>87</v>
      </c>
      <c r="BJ23" s="399" t="s">
        <v>105</v>
      </c>
      <c r="BM23" s="488"/>
      <c r="BN23" s="488"/>
      <c r="BO23" s="488"/>
      <c r="BP23" s="488"/>
      <c r="BQ23" s="488"/>
      <c r="BR23" s="488"/>
      <c r="BS23" s="488"/>
      <c r="BT23" s="488"/>
      <c r="BU23" s="488"/>
      <c r="BV23" s="488"/>
      <c r="BW23" s="488"/>
      <c r="BX23" s="488"/>
      <c r="BY23" s="488"/>
      <c r="BZ23" s="478"/>
      <c r="CA23" s="478"/>
      <c r="CB23" s="478"/>
      <c r="CC23" s="473"/>
      <c r="CD23" s="473"/>
    </row>
    <row r="24" spans="1:82" ht="18" customHeight="1" x14ac:dyDescent="0.2">
      <c r="B24" s="16"/>
      <c r="C24" s="217">
        <v>1</v>
      </c>
      <c r="D24" s="269"/>
      <c r="E24" s="269"/>
      <c r="F24" s="321"/>
      <c r="G24" s="322"/>
      <c r="H24" s="323"/>
      <c r="I24" s="324"/>
      <c r="J24" s="324"/>
      <c r="K24" s="324"/>
      <c r="L24" s="324"/>
      <c r="M24" s="324"/>
      <c r="N24" s="410" t="str">
        <f>IF(('LB 1'!E$40+'LB 1'!F$40+'LB 1'!G$40+'LB 1'!J$40+'LB 1'!K$40+'LB 1'!N$40+'LB 1'!O$40+'LB 1'!P$40+'LB 1'!Q$40)=0,"","X")</f>
        <v/>
      </c>
      <c r="O24" s="233"/>
      <c r="Q24" s="396" t="str">
        <f>IF(Y24=11,"1a",IF(Z24=12,"1b",IF(AA24=13,"1c",IF(AB24=14,"1d",""))))</f>
        <v/>
      </c>
      <c r="R24" s="396" t="str">
        <f>IF(AC24=21,"2a",IF(AD24=22,"2b",IF(AE24=23,"2c","")))</f>
        <v/>
      </c>
      <c r="S24" s="396" t="str">
        <f>IF(AF24=31,"3a",IF(AG24=32,"3b",""))</f>
        <v/>
      </c>
      <c r="T24" s="483" t="str">
        <f>IF(BY24=0,"","!!!!!")</f>
        <v/>
      </c>
      <c r="U24" s="386" t="s">
        <v>149</v>
      </c>
      <c r="V24" s="387" t="s">
        <v>153</v>
      </c>
      <c r="W24" s="286"/>
      <c r="X24" s="298"/>
      <c r="Y24" s="299">
        <f>IF(AND(D24&lt;&gt;"",F24=""),11,0)</f>
        <v>0</v>
      </c>
      <c r="Z24" s="299">
        <f>IF(F24="",0,IF((LEFT(F24,3)*1)&lt;&gt;756,12,0))</f>
        <v>0</v>
      </c>
      <c r="AA24" s="299">
        <f>IF(D24="",0,IF(LEN(F24)&lt;&gt;16,13,IF(F24="",0,IF(OR(MID(F24,4,1)&lt;&gt;".",MID(F24,9,1)&lt;&gt;".",MID(F24,14,1)&lt;&gt;"."),13,0))))</f>
        <v>0</v>
      </c>
      <c r="AB24" s="299">
        <f>IF(F24="",0,IF((ROUND(((LEFT(F24,1)*1+MID(F24,2,1)*3+MID(F24,3,1)*1+MID(F24,5,1)*3+MID(F24,6,1)*1+MID(F24,7,1)*3+MID(F24,8,1)*1+MID(F24,10,1)*3+MID(F24,11,1)*1+MID(F24,12,1)*3+MID(F24,13,1)*1+MID(F24,15,1)*3)/10+0.4),0)*10)-(LEFT(F24,1)*1+MID(F24,2,1)*3+MID(F24,3,1)*1+MID(F24,5,1)*3+MID(F24,6,1)*1+MID(F24,7,1)*3+MID(F24,8,1)*1+MID(F24,10,1)*3+MID(F24,11,1)*1+MID(F24,12,1)*3+MID(F24,13,1)*1+MID(F24,15,1)*3)&lt;&gt;RIGHT(F24,1)*1,14,0))</f>
        <v>0</v>
      </c>
      <c r="AC24" s="299">
        <f>IF(AND(D24&lt;&gt;"",G24=""),21,0)</f>
        <v>0</v>
      </c>
      <c r="AD24" s="299">
        <f>IF(AC24=21,0,IF(YEAR(G24)&gt;($M$6-18),22,0))</f>
        <v>0</v>
      </c>
      <c r="AE24" s="299">
        <f>IF(AC24=21,0,IF(AD24=22,0,IF(AND(H24="M",$M$6-YEAR(G24)=65),23,IF(AND(H24="F",$M$6-YEAR(G24)=64),23,0))))</f>
        <v>0</v>
      </c>
      <c r="AF24" s="299">
        <f>IF(AND(D24&lt;&gt;"",H24=""),31,0)</f>
        <v>0</v>
      </c>
      <c r="AG24" s="299">
        <f>IF(AND(H24&lt;&gt;"",AND(H24&lt;&gt;"M",H24&lt;&gt;"F")),32,0)</f>
        <v>0</v>
      </c>
      <c r="AH24" s="397" t="str">
        <f>MID($I24,1,1)</f>
        <v/>
      </c>
      <c r="AI24" s="397" t="str">
        <f>MID($I24,2,1)</f>
        <v/>
      </c>
      <c r="AJ24" s="397" t="str">
        <f>MID($I24,3,1)</f>
        <v/>
      </c>
      <c r="AK24" s="397" t="e">
        <f>_xlfn.UNICODE(AH24)</f>
        <v>#VALUE!</v>
      </c>
      <c r="AL24" s="397" t="e">
        <f>_xlfn.UNICODE(AI24)</f>
        <v>#VALUE!</v>
      </c>
      <c r="AM24" s="397" t="e">
        <f>_xlfn.UNICODE(AJ24)</f>
        <v>#VALUE!</v>
      </c>
      <c r="AN24" s="397">
        <f>COUNTIF(AK24:AM24,44)</f>
        <v>0</v>
      </c>
      <c r="AO24" s="397" t="str">
        <f>MID($J24,1,1)</f>
        <v/>
      </c>
      <c r="AP24" s="397" t="str">
        <f>MID($J24,2,1)</f>
        <v/>
      </c>
      <c r="AQ24" s="397" t="str">
        <f>MID($J24,3,1)</f>
        <v/>
      </c>
      <c r="AR24" s="397" t="e">
        <f>_xlfn.UNICODE(AO24)</f>
        <v>#VALUE!</v>
      </c>
      <c r="AS24" s="397" t="e">
        <f>_xlfn.UNICODE(AP24)</f>
        <v>#VALUE!</v>
      </c>
      <c r="AT24" s="397" t="e">
        <f>_xlfn.UNICODE(AQ24)</f>
        <v>#VALUE!</v>
      </c>
      <c r="AU24" s="397">
        <f>COUNTIF(AR24:AT24,44)</f>
        <v>0</v>
      </c>
      <c r="AV24" s="397" t="str">
        <f>MID($K24,1,1)</f>
        <v/>
      </c>
      <c r="AW24" s="397" t="str">
        <f>MID($K24,2,1)</f>
        <v/>
      </c>
      <c r="AX24" s="397" t="str">
        <f>MID($K24,3,1)</f>
        <v/>
      </c>
      <c r="AY24" s="397" t="e">
        <f>_xlfn.UNICODE(AV24)</f>
        <v>#VALUE!</v>
      </c>
      <c r="AZ24" s="397" t="e">
        <f>_xlfn.UNICODE(AW24)</f>
        <v>#VALUE!</v>
      </c>
      <c r="BA24" s="397" t="e">
        <f>_xlfn.UNICODE(AX24)</f>
        <v>#VALUE!</v>
      </c>
      <c r="BB24" s="397">
        <f>COUNTIF(AY24:BA24,44)</f>
        <v>0</v>
      </c>
      <c r="BC24" s="397" t="str">
        <f>MID($L24,1,1)</f>
        <v/>
      </c>
      <c r="BD24" s="397" t="str">
        <f>MID($L24,2,1)</f>
        <v/>
      </c>
      <c r="BE24" s="397" t="str">
        <f>MID($L24,3,1)</f>
        <v/>
      </c>
      <c r="BF24" s="397" t="e">
        <f>_xlfn.UNICODE(BC24)</f>
        <v>#VALUE!</v>
      </c>
      <c r="BG24" s="397" t="e">
        <f>_xlfn.UNICODE(BD24)</f>
        <v>#VALUE!</v>
      </c>
      <c r="BH24" s="397" t="e">
        <f>_xlfn.UNICODE(BE24)</f>
        <v>#VALUE!</v>
      </c>
      <c r="BI24" s="397">
        <f>COUNTIF(BF24:BH24,44)</f>
        <v>0</v>
      </c>
      <c r="BJ24" s="397">
        <f>AN24+AU24+BB24+BI24</f>
        <v>0</v>
      </c>
      <c r="BM24" s="484">
        <v>1</v>
      </c>
      <c r="BN24" s="484">
        <f>IF(SUM('LB 1'!$I$26:'LB 1'!$I$27)=0,1,IF(AND('LB 1'!$I$27=0,'LB 1'!$I$28&lt;&gt;0),0,1))</f>
        <v>1</v>
      </c>
      <c r="BO24" s="484">
        <f>IF(SUM('LB 1'!$I$26:'LB 1'!$I$28)=0,1,IF(AND('LB 1'!$I$28=0,'LB 1'!$I$29&lt;&gt;0),0,1))</f>
        <v>1</v>
      </c>
      <c r="BP24" s="484">
        <f>IF(SUM('LB 1'!$I$26:'LB 1'!$I$29)=0,1,IF(AND('LB 1'!$I$29=0,'LB 1'!$I$30&lt;&gt;0),0,1))</f>
        <v>1</v>
      </c>
      <c r="BQ24" s="484">
        <f>IF(SUM('LB 1'!$I$26:'LB 1'!$I$30)=0,1,IF(AND('LB 1'!$I$30=0,'LB 1'!$I$31&lt;&gt;0),0,1))</f>
        <v>1</v>
      </c>
      <c r="BR24" s="484">
        <f>IF(SUM('LB 1'!$I$26:'LB 1'!$I$31)=0,1,IF(AND('LB 1'!$I$31=0,'LB 1'!$I$32&lt;&gt;0),0,1))</f>
        <v>1</v>
      </c>
      <c r="BS24" s="484">
        <f>IF(SUM('LB 1'!$I$26:'LB 1'!$I$32)=0,1,IF(AND('LB 1'!$I$32=0,'LB 1'!$I$33&lt;&gt;0),0,1))</f>
        <v>1</v>
      </c>
      <c r="BT24" s="484">
        <f>IF(SUM('LB 1'!$I$26:'LB 1'!$I$33)=0,1,IF(AND('LB 1'!$I$33=0,'LB 1'!$I$34&lt;&gt;0),0,1))</f>
        <v>1</v>
      </c>
      <c r="BU24" s="484">
        <f>IF(SUM('LB 1'!$I$26:'LB 1'!$I$34)=0,1,IF(AND('LB 1'!$I$34=0,'LB 1'!$I$35&lt;&gt;0),0,1))</f>
        <v>1</v>
      </c>
      <c r="BV24" s="484">
        <f>IF(SUM('LB 1'!$I$26:'LB 1'!$I$35)=0,1,IF(AND('LB 1'!$I$35=0,'LB 1'!$I$36&lt;&gt;0),0,1))</f>
        <v>1</v>
      </c>
      <c r="BW24" s="484">
        <f>IF(SUM('LB 1'!$I$26:'LB 1'!$I$36)=0,1,IF(AND('LB 1'!$I$36=0,'LB 1'!$I$37&lt;&gt;0),0,1))</f>
        <v>1</v>
      </c>
      <c r="BX24" s="484">
        <f>IF(SUM('LB 1'!$I$26:'LB 1'!$I$37)=0,1,IF(AND('LB 1'!$I$37=0,'LB 1'!$I$38&lt;&gt;0),0,1))</f>
        <v>1</v>
      </c>
      <c r="BY24" s="487">
        <f>COUNTIF(BM24:BX24,0)</f>
        <v>0</v>
      </c>
    </row>
    <row r="25" spans="1:82" s="61" customFormat="1" ht="18" customHeight="1" x14ac:dyDescent="0.2">
      <c r="B25" s="24"/>
      <c r="C25" s="217">
        <v>2</v>
      </c>
      <c r="D25" s="269"/>
      <c r="E25" s="269"/>
      <c r="F25" s="321"/>
      <c r="G25" s="322"/>
      <c r="H25" s="323"/>
      <c r="I25" s="324"/>
      <c r="J25" s="324"/>
      <c r="K25" s="324"/>
      <c r="L25" s="324"/>
      <c r="M25" s="324"/>
      <c r="N25" s="410" t="str">
        <f>IF(('LB 2'!E$40+'LB 2'!F$40+'LB 2'!G$40+'LB 2'!J$40+'LB 2'!K$40+'LB 2'!N$40+'LB 2'!O$40+'LB 2'!P$40+'LB 2'!Q$40)=0,"","X")</f>
        <v/>
      </c>
      <c r="O25" s="233"/>
      <c r="P25" s="114"/>
      <c r="Q25" s="396" t="str">
        <f t="shared" ref="Q25:Q41" si="0">IF(Y25=11,"1a",IF(Z25=12,"1b",IF(AA25=13,"1c",IF(AB25=14,"1d",""))))</f>
        <v/>
      </c>
      <c r="R25" s="396" t="str">
        <f t="shared" ref="R25:R41" si="1">IF(AC25=21,"2a",IF(AD25=22,"2b",IF(AE25=23,"2c","")))</f>
        <v/>
      </c>
      <c r="S25" s="396" t="str">
        <f t="shared" ref="S25:S41" si="2">IF(AF25=31,"3a",IF(AG25=32,"3b",""))</f>
        <v/>
      </c>
      <c r="T25" s="483" t="str">
        <f t="shared" ref="T25:T41" si="3">IF(BY25=0,"","!!!!!")</f>
        <v/>
      </c>
      <c r="U25" s="386" t="s">
        <v>150</v>
      </c>
      <c r="V25" s="387" t="s">
        <v>161</v>
      </c>
      <c r="W25" s="286"/>
      <c r="X25" s="298"/>
      <c r="Y25" s="299">
        <f t="shared" ref="Y25:Y41" si="4">IF(AND(D25&lt;&gt;"",F25=""),11,0)</f>
        <v>0</v>
      </c>
      <c r="Z25" s="299">
        <f t="shared" ref="Z25:Z41" si="5">IF(F25="",0,IF((LEFT(F25,3)*1)&lt;&gt;756,12,0))</f>
        <v>0</v>
      </c>
      <c r="AA25" s="299">
        <f t="shared" ref="AA25:AA41" si="6">IF(F25="",0,IF(OR(MID(F25,4,1)&lt;&gt;".",MID(F25,9,1)&lt;&gt;".",MID(F25,14,1)&lt;&gt;"."),13,0))</f>
        <v>0</v>
      </c>
      <c r="AB25" s="299">
        <f t="shared" ref="AB25:AB41" si="7">IF(F25="",0,IF((ROUND(((LEFT(F25,1)*1+MID(F25,2,1)*3+MID(F25,3,1)*1+MID(F25,5,1)*3+MID(F25,6,1)*1+MID(F25,7,1)*3+MID(F25,8,1)*1+MID(F25,10,1)*3+MID(F25,11,1)*1+MID(F25,12,1)*3+MID(F25,13,1)*1+MID(F25,15,1)*3)/10+0.4),0)*10)-(LEFT(F25,1)*1+MID(F25,2,1)*3+MID(F25,3,1)*1+MID(F25,5,1)*3+MID(F25,6,1)*1+MID(F25,7,1)*3+MID(F25,8,1)*1+MID(F25,10,1)*3+MID(F25,11,1)*1+MID(F25,12,1)*3+MID(F25,13,1)*1+MID(F25,15,1)*3)&lt;&gt;RIGHT(F25,1)*1,14,0))</f>
        <v>0</v>
      </c>
      <c r="AC25" s="299">
        <f t="shared" ref="AC25:AC41" si="8">IF(AND(D25&lt;&gt;"",G25=""),21,0)</f>
        <v>0</v>
      </c>
      <c r="AD25" s="299">
        <f t="shared" ref="AD25:AD41" si="9">IF(AC25=21,0,IF(YEAR(G25)&gt;($M$6-18),22,0))</f>
        <v>0</v>
      </c>
      <c r="AE25" s="299">
        <f t="shared" ref="AE25:AE41" si="10">IF(AC25=21,0,IF(AD25=22,0,IF(AND(H25="M",$M$6-YEAR(G25)=65),23,IF(AND(H25="F",$M$6-YEAR(G25)=64),23,0))))</f>
        <v>0</v>
      </c>
      <c r="AF25" s="299">
        <f t="shared" ref="AF25:AF41" si="11">IF(AND(D25&lt;&gt;"",H25=""),31,0)</f>
        <v>0</v>
      </c>
      <c r="AG25" s="299">
        <f t="shared" ref="AG25:AG41" si="12">IF(AND(H25&lt;&gt;"",AND(H25&lt;&gt;"M",H25&lt;&gt;"F")),32,0)</f>
        <v>0</v>
      </c>
      <c r="AH25" s="397" t="str">
        <f t="shared" ref="AH25:AH41" si="13">MID($I25,1,1)</f>
        <v/>
      </c>
      <c r="AI25" s="397" t="str">
        <f t="shared" ref="AI25:AI41" si="14">MID($I25,2,1)</f>
        <v/>
      </c>
      <c r="AJ25" s="397" t="str">
        <f t="shared" ref="AJ25:AJ41" si="15">MID($I25,3,1)</f>
        <v/>
      </c>
      <c r="AK25" s="397" t="e">
        <f t="shared" ref="AK25:AK41" si="16">_xlfn.UNICODE(AH25)</f>
        <v>#VALUE!</v>
      </c>
      <c r="AL25" s="397" t="e">
        <f t="shared" ref="AL25:AL41" si="17">_xlfn.UNICODE(AI25)</f>
        <v>#VALUE!</v>
      </c>
      <c r="AM25" s="397" t="e">
        <f t="shared" ref="AM25:AM41" si="18">_xlfn.UNICODE(AJ25)</f>
        <v>#VALUE!</v>
      </c>
      <c r="AN25" s="397">
        <f t="shared" ref="AN25:AN41" si="19">COUNTIF(AK25:AM25,44)</f>
        <v>0</v>
      </c>
      <c r="AO25" s="397" t="str">
        <f t="shared" ref="AO25:AO41" si="20">MID($J25,1,1)</f>
        <v/>
      </c>
      <c r="AP25" s="397" t="str">
        <f t="shared" ref="AP25:AP41" si="21">MID($J25,2,1)</f>
        <v/>
      </c>
      <c r="AQ25" s="397" t="str">
        <f t="shared" ref="AQ25:AQ41" si="22">MID($J25,3,1)</f>
        <v/>
      </c>
      <c r="AR25" s="397" t="e">
        <f t="shared" ref="AR25:AR41" si="23">_xlfn.UNICODE(AO25)</f>
        <v>#VALUE!</v>
      </c>
      <c r="AS25" s="397" t="e">
        <f t="shared" ref="AS25:AS41" si="24">_xlfn.UNICODE(AP25)</f>
        <v>#VALUE!</v>
      </c>
      <c r="AT25" s="397" t="e">
        <f t="shared" ref="AT25:AT41" si="25">_xlfn.UNICODE(AQ25)</f>
        <v>#VALUE!</v>
      </c>
      <c r="AU25" s="397">
        <f t="shared" ref="AU25:AU41" si="26">COUNTIF(AR25:AT25,44)</f>
        <v>0</v>
      </c>
      <c r="AV25" s="397" t="str">
        <f t="shared" ref="AV25:AV41" si="27">MID($K25,1,1)</f>
        <v/>
      </c>
      <c r="AW25" s="397" t="str">
        <f t="shared" ref="AW25:AW41" si="28">MID($K25,2,1)</f>
        <v/>
      </c>
      <c r="AX25" s="397" t="str">
        <f t="shared" ref="AX25:AX41" si="29">MID($K25,3,1)</f>
        <v/>
      </c>
      <c r="AY25" s="397" t="e">
        <f t="shared" ref="AY25:AY41" si="30">_xlfn.UNICODE(AV25)</f>
        <v>#VALUE!</v>
      </c>
      <c r="AZ25" s="397" t="e">
        <f t="shared" ref="AZ25:AZ41" si="31">_xlfn.UNICODE(AW25)</f>
        <v>#VALUE!</v>
      </c>
      <c r="BA25" s="397" t="e">
        <f t="shared" ref="BA25:BA41" si="32">_xlfn.UNICODE(AX25)</f>
        <v>#VALUE!</v>
      </c>
      <c r="BB25" s="397">
        <f t="shared" ref="BB25:BB41" si="33">COUNTIF(AY25:BA25,44)</f>
        <v>0</v>
      </c>
      <c r="BC25" s="397" t="str">
        <f t="shared" ref="BC25:BC41" si="34">MID($L25,1,1)</f>
        <v/>
      </c>
      <c r="BD25" s="397" t="str">
        <f t="shared" ref="BD25:BD41" si="35">MID($L25,2,1)</f>
        <v/>
      </c>
      <c r="BE25" s="397" t="str">
        <f t="shared" ref="BE25:BE41" si="36">MID($L25,3,1)</f>
        <v/>
      </c>
      <c r="BF25" s="397" t="e">
        <f t="shared" ref="BF25:BF41" si="37">_xlfn.UNICODE(BC25)</f>
        <v>#VALUE!</v>
      </c>
      <c r="BG25" s="397" t="e">
        <f t="shared" ref="BG25:BG41" si="38">_xlfn.UNICODE(BD25)</f>
        <v>#VALUE!</v>
      </c>
      <c r="BH25" s="397" t="e">
        <f t="shared" ref="BH25:BH41" si="39">_xlfn.UNICODE(BE25)</f>
        <v>#VALUE!</v>
      </c>
      <c r="BI25" s="397">
        <f t="shared" ref="BI25:BI41" si="40">COUNTIF(BF25:BH25,44)</f>
        <v>0</v>
      </c>
      <c r="BJ25" s="397">
        <f t="shared" ref="BJ25:BJ41" si="41">AN25+AU25+BB25+BI25</f>
        <v>0</v>
      </c>
      <c r="BM25" s="484">
        <v>1</v>
      </c>
      <c r="BN25" s="484">
        <f>IF(SUM('LB 2'!$I$26:'LB 2'!$I$27)=0,1,IF(AND('LB 2'!$I$27=0,'LB 2'!$I$28&lt;&gt;0),0,1))</f>
        <v>1</v>
      </c>
      <c r="BO25" s="484">
        <f>IF(SUM('LB 2'!$I$26:'LB 2'!$I$28)=0,1,IF(AND('LB 2'!$I$28=0,'LB 2'!$I$29&lt;&gt;0),0,1))</f>
        <v>1</v>
      </c>
      <c r="BP25" s="484">
        <f>IF(SUM('LB 2'!$I$26:'LB 2'!$I$29)=0,1,IF(AND('LB 2'!$I$29=0,'LB 2'!$I$30&lt;&gt;0),0,1))</f>
        <v>1</v>
      </c>
      <c r="BQ25" s="484">
        <f>IF(SUM('LB 2'!$I$26:'LB 2'!$I$30)=0,1,IF(AND('LB 2'!$I$30=0,'LB 2'!$I$31&lt;&gt;0),0,1))</f>
        <v>1</v>
      </c>
      <c r="BR25" s="484">
        <f>IF(SUM('LB 2'!$I$26:'LB 2'!$I$31)=0,1,IF(AND('LB 2'!$I$31=0,'LB 2'!$I$32&lt;&gt;0),0,1))</f>
        <v>1</v>
      </c>
      <c r="BS25" s="484">
        <f>IF(SUM('LB 2'!$I$26:'LB 2'!$I$32)=0,1,IF(AND('LB 2'!$I$32=0,'LB 2'!$I$33&lt;&gt;0),0,1))</f>
        <v>1</v>
      </c>
      <c r="BT25" s="484">
        <f>IF(SUM('LB 2'!$I$26:'LB 2'!$I$33)=0,1,IF(AND('LB 2'!$I$33=0,'LB 2'!$I$34&lt;&gt;0),0,1))</f>
        <v>1</v>
      </c>
      <c r="BU25" s="484">
        <f>IF(SUM('LB 2'!$I$26:'LB 2'!$I$34)=0,1,IF(AND('LB 2'!$I$34=0,'LB 2'!$I$35&lt;&gt;0),0,1))</f>
        <v>1</v>
      </c>
      <c r="BV25" s="484">
        <f>IF(SUM('LB 2'!$I$26:'LB 2'!$I$35)=0,1,IF(AND('LB 2'!$I$35=0,'LB 2'!$I$36&lt;&gt;0),0,1))</f>
        <v>1</v>
      </c>
      <c r="BW25" s="484">
        <f>IF(SUM('LB 2'!$I$26:'LB 2'!$I$36)=0,1,IF(AND('LB 2'!$I$36=0,'LB 2'!$I$37&lt;&gt;0),0,1))</f>
        <v>1</v>
      </c>
      <c r="BX25" s="484">
        <f>IF(SUM('LB 2'!$I$26:'LB 2'!$I$37)=0,1,IF(AND('LB 2'!$I$37=0,'LB 2'!$I$38&lt;&gt;0),0,1))</f>
        <v>1</v>
      </c>
      <c r="BY25" s="487">
        <f t="shared" ref="BY25:BY41" si="42">COUNTIF(BM25:BX25,0)</f>
        <v>0</v>
      </c>
      <c r="BZ25" s="479"/>
      <c r="CA25" s="479"/>
      <c r="CB25" s="479"/>
      <c r="CC25" s="474"/>
      <c r="CD25" s="474"/>
    </row>
    <row r="26" spans="1:82" s="61" customFormat="1" ht="18" customHeight="1" x14ac:dyDescent="0.2">
      <c r="B26" s="24"/>
      <c r="C26" s="217">
        <v>3</v>
      </c>
      <c r="D26" s="269"/>
      <c r="E26" s="269"/>
      <c r="F26" s="321"/>
      <c r="G26" s="325"/>
      <c r="H26" s="323"/>
      <c r="I26" s="324"/>
      <c r="J26" s="324"/>
      <c r="K26" s="324"/>
      <c r="L26" s="324"/>
      <c r="M26" s="324"/>
      <c r="N26" s="410" t="str">
        <f>IF(('LB 3'!E$40+'LB 3'!F$40+'LB 3'!G$40+'LB 3'!J$40+'LB 3'!K$40+'LB 3'!N$40+'LB 3'!O$40+'LB 3'!P$40+'LB 3'!Q$40)=0,"","X")</f>
        <v/>
      </c>
      <c r="O26" s="233"/>
      <c r="P26" s="114"/>
      <c r="Q26" s="396" t="str">
        <f t="shared" si="0"/>
        <v/>
      </c>
      <c r="R26" s="396" t="str">
        <f t="shared" si="1"/>
        <v/>
      </c>
      <c r="S26" s="396" t="str">
        <f t="shared" si="2"/>
        <v/>
      </c>
      <c r="T26" s="483" t="str">
        <f t="shared" si="3"/>
        <v/>
      </c>
      <c r="U26" s="386" t="s">
        <v>151</v>
      </c>
      <c r="V26" s="387" t="s">
        <v>154</v>
      </c>
      <c r="W26" s="286"/>
      <c r="X26" s="298"/>
      <c r="Y26" s="299">
        <f t="shared" si="4"/>
        <v>0</v>
      </c>
      <c r="Z26" s="299">
        <f t="shared" si="5"/>
        <v>0</v>
      </c>
      <c r="AA26" s="299">
        <f t="shared" si="6"/>
        <v>0</v>
      </c>
      <c r="AB26" s="299">
        <f t="shared" si="7"/>
        <v>0</v>
      </c>
      <c r="AC26" s="299">
        <f t="shared" si="8"/>
        <v>0</v>
      </c>
      <c r="AD26" s="299">
        <f t="shared" si="9"/>
        <v>0</v>
      </c>
      <c r="AE26" s="299">
        <f t="shared" si="10"/>
        <v>0</v>
      </c>
      <c r="AF26" s="299">
        <f t="shared" si="11"/>
        <v>0</v>
      </c>
      <c r="AG26" s="299">
        <f t="shared" si="12"/>
        <v>0</v>
      </c>
      <c r="AH26" s="397" t="str">
        <f t="shared" si="13"/>
        <v/>
      </c>
      <c r="AI26" s="397" t="str">
        <f t="shared" si="14"/>
        <v/>
      </c>
      <c r="AJ26" s="397" t="str">
        <f t="shared" si="15"/>
        <v/>
      </c>
      <c r="AK26" s="397" t="e">
        <f t="shared" si="16"/>
        <v>#VALUE!</v>
      </c>
      <c r="AL26" s="397" t="e">
        <f t="shared" si="17"/>
        <v>#VALUE!</v>
      </c>
      <c r="AM26" s="397" t="e">
        <f t="shared" si="18"/>
        <v>#VALUE!</v>
      </c>
      <c r="AN26" s="397">
        <f t="shared" si="19"/>
        <v>0</v>
      </c>
      <c r="AO26" s="397" t="str">
        <f t="shared" si="20"/>
        <v/>
      </c>
      <c r="AP26" s="397" t="str">
        <f t="shared" si="21"/>
        <v/>
      </c>
      <c r="AQ26" s="397" t="str">
        <f t="shared" si="22"/>
        <v/>
      </c>
      <c r="AR26" s="397" t="e">
        <f t="shared" si="23"/>
        <v>#VALUE!</v>
      </c>
      <c r="AS26" s="397" t="e">
        <f t="shared" si="24"/>
        <v>#VALUE!</v>
      </c>
      <c r="AT26" s="397" t="e">
        <f t="shared" si="25"/>
        <v>#VALUE!</v>
      </c>
      <c r="AU26" s="397">
        <f t="shared" si="26"/>
        <v>0</v>
      </c>
      <c r="AV26" s="397" t="str">
        <f t="shared" si="27"/>
        <v/>
      </c>
      <c r="AW26" s="397" t="str">
        <f t="shared" si="28"/>
        <v/>
      </c>
      <c r="AX26" s="397" t="str">
        <f t="shared" si="29"/>
        <v/>
      </c>
      <c r="AY26" s="397" t="e">
        <f t="shared" si="30"/>
        <v>#VALUE!</v>
      </c>
      <c r="AZ26" s="397" t="e">
        <f t="shared" si="31"/>
        <v>#VALUE!</v>
      </c>
      <c r="BA26" s="397" t="e">
        <f t="shared" si="32"/>
        <v>#VALUE!</v>
      </c>
      <c r="BB26" s="397">
        <f t="shared" si="33"/>
        <v>0</v>
      </c>
      <c r="BC26" s="397" t="str">
        <f t="shared" si="34"/>
        <v/>
      </c>
      <c r="BD26" s="397" t="str">
        <f t="shared" si="35"/>
        <v/>
      </c>
      <c r="BE26" s="397" t="str">
        <f t="shared" si="36"/>
        <v/>
      </c>
      <c r="BF26" s="397" t="e">
        <f t="shared" si="37"/>
        <v>#VALUE!</v>
      </c>
      <c r="BG26" s="397" t="e">
        <f t="shared" si="38"/>
        <v>#VALUE!</v>
      </c>
      <c r="BH26" s="397" t="e">
        <f t="shared" si="39"/>
        <v>#VALUE!</v>
      </c>
      <c r="BI26" s="397">
        <f t="shared" si="40"/>
        <v>0</v>
      </c>
      <c r="BJ26" s="397">
        <f t="shared" si="41"/>
        <v>0</v>
      </c>
      <c r="BM26" s="484">
        <v>1</v>
      </c>
      <c r="BN26" s="484">
        <f>IF(SUM('LB 3'!$I$26:'LB 3'!$I$27)=0,1,IF(AND('LB 3'!$I$27=0,'LB 3'!$I$28&lt;&gt;0),0,1))</f>
        <v>1</v>
      </c>
      <c r="BO26" s="484">
        <f>IF(SUM('LB 3'!$I$26:'LB 3'!$I$28)=0,1,IF(AND('LB 3'!$I$28=0,'LB 3'!$I$29&lt;&gt;0),0,1))</f>
        <v>1</v>
      </c>
      <c r="BP26" s="484">
        <f>IF(SUM('LB 3'!$I$26:'LB 3'!$I$29)=0,1,IF(AND('LB 3'!$I$29=0,'LB 3'!$I$30&lt;&gt;0),0,1))</f>
        <v>1</v>
      </c>
      <c r="BQ26" s="484">
        <f>IF(SUM('LB 3'!$I$26:'LB 3'!$I$30)=0,1,IF(AND('LB 3'!$I$30=0,'LB 3'!$I$31&lt;&gt;0),0,1))</f>
        <v>1</v>
      </c>
      <c r="BR26" s="484">
        <f>IF(SUM('LB 3'!$I$26:'LB 3'!$I$31)=0,1,IF(AND('LB 3'!$I$31=0,'LB 3'!$I$32&lt;&gt;0),0,1))</f>
        <v>1</v>
      </c>
      <c r="BS26" s="484">
        <f>IF(SUM('LB 3'!$I$26:'LB 3'!$I$32)=0,1,IF(AND('LB 3'!$I$32=0,'LB 3'!$I$33&lt;&gt;0),0,1))</f>
        <v>1</v>
      </c>
      <c r="BT26" s="484">
        <f>IF(SUM('LB 3'!$I$26:'LB 3'!$I$33)=0,1,IF(AND('LB 3'!$I$33=0,'LB 3'!$I$34&lt;&gt;0),0,1))</f>
        <v>1</v>
      </c>
      <c r="BU26" s="484">
        <f>IF(SUM('LB 3'!$I$26:'LB 3'!$I$34)=0,1,IF(AND('LB 3'!$I$34=0,'LB 3'!$I$35&lt;&gt;0),0,1))</f>
        <v>1</v>
      </c>
      <c r="BV26" s="484">
        <f>IF(SUM('LB 3'!$I$26:'LB 3'!$I$35)=0,1,IF(AND('LB 3'!$I$35=0,'LB 3'!$I$36&lt;&gt;0),0,1))</f>
        <v>1</v>
      </c>
      <c r="BW26" s="484">
        <f>IF(SUM('LB 3'!$I$26:'LB 3'!$I$36)=0,1,IF(AND('LB 3'!$I$36=0,'LB 3'!$I$37&lt;&gt;0),0,1))</f>
        <v>1</v>
      </c>
      <c r="BX26" s="484">
        <f>IF(SUM('LB 3'!$I$26:'LB 3'!$I$37)=0,1,IF(AND('LB 3'!$I$37=0,'LB 3'!$I$38&lt;&gt;0),0,1))</f>
        <v>1</v>
      </c>
      <c r="BY26" s="487">
        <f t="shared" si="42"/>
        <v>0</v>
      </c>
      <c r="BZ26" s="479"/>
      <c r="CA26" s="479"/>
      <c r="CB26" s="479"/>
      <c r="CC26" s="474"/>
      <c r="CD26" s="474"/>
    </row>
    <row r="27" spans="1:82" s="61" customFormat="1" ht="18" customHeight="1" x14ac:dyDescent="0.2">
      <c r="B27" s="24"/>
      <c r="C27" s="217">
        <v>4</v>
      </c>
      <c r="D27" s="269"/>
      <c r="E27" s="269"/>
      <c r="F27" s="321"/>
      <c r="G27" s="325"/>
      <c r="H27" s="323"/>
      <c r="I27" s="324"/>
      <c r="J27" s="324"/>
      <c r="K27" s="324"/>
      <c r="L27" s="324"/>
      <c r="M27" s="324"/>
      <c r="N27" s="410" t="str">
        <f>IF(('LB 4'!E$40+'LB 4'!F$40+'LB 4'!G$40+'LB 4'!J$40+'LB 4'!K$40+'LB 4'!N$40+'LB 4'!O$40+'LB 4'!P$40+'LB 4'!Q$40)=0,"","X")</f>
        <v/>
      </c>
      <c r="O27" s="233"/>
      <c r="P27" s="114"/>
      <c r="Q27" s="396" t="str">
        <f t="shared" si="0"/>
        <v/>
      </c>
      <c r="R27" s="396" t="str">
        <f t="shared" si="1"/>
        <v/>
      </c>
      <c r="S27" s="396" t="str">
        <f t="shared" si="2"/>
        <v/>
      </c>
      <c r="T27" s="483" t="str">
        <f t="shared" si="3"/>
        <v/>
      </c>
      <c r="U27" s="386" t="s">
        <v>152</v>
      </c>
      <c r="V27" s="387" t="s">
        <v>162</v>
      </c>
      <c r="W27" s="286"/>
      <c r="X27" s="298"/>
      <c r="Y27" s="299">
        <f t="shared" si="4"/>
        <v>0</v>
      </c>
      <c r="Z27" s="299">
        <f t="shared" si="5"/>
        <v>0</v>
      </c>
      <c r="AA27" s="299">
        <f t="shared" si="6"/>
        <v>0</v>
      </c>
      <c r="AB27" s="299">
        <f t="shared" si="7"/>
        <v>0</v>
      </c>
      <c r="AC27" s="299">
        <f t="shared" si="8"/>
        <v>0</v>
      </c>
      <c r="AD27" s="299">
        <f t="shared" si="9"/>
        <v>0</v>
      </c>
      <c r="AE27" s="299">
        <f t="shared" si="10"/>
        <v>0</v>
      </c>
      <c r="AF27" s="299">
        <f t="shared" si="11"/>
        <v>0</v>
      </c>
      <c r="AG27" s="299">
        <f t="shared" si="12"/>
        <v>0</v>
      </c>
      <c r="AH27" s="397" t="str">
        <f t="shared" si="13"/>
        <v/>
      </c>
      <c r="AI27" s="397" t="str">
        <f t="shared" si="14"/>
        <v/>
      </c>
      <c r="AJ27" s="397" t="str">
        <f t="shared" si="15"/>
        <v/>
      </c>
      <c r="AK27" s="397" t="e">
        <f t="shared" si="16"/>
        <v>#VALUE!</v>
      </c>
      <c r="AL27" s="397" t="e">
        <f t="shared" si="17"/>
        <v>#VALUE!</v>
      </c>
      <c r="AM27" s="397" t="e">
        <f t="shared" si="18"/>
        <v>#VALUE!</v>
      </c>
      <c r="AN27" s="397">
        <f t="shared" si="19"/>
        <v>0</v>
      </c>
      <c r="AO27" s="397" t="str">
        <f t="shared" si="20"/>
        <v/>
      </c>
      <c r="AP27" s="397" t="str">
        <f t="shared" si="21"/>
        <v/>
      </c>
      <c r="AQ27" s="397" t="str">
        <f t="shared" si="22"/>
        <v/>
      </c>
      <c r="AR27" s="397" t="e">
        <f t="shared" si="23"/>
        <v>#VALUE!</v>
      </c>
      <c r="AS27" s="397" t="e">
        <f t="shared" si="24"/>
        <v>#VALUE!</v>
      </c>
      <c r="AT27" s="397" t="e">
        <f t="shared" si="25"/>
        <v>#VALUE!</v>
      </c>
      <c r="AU27" s="397">
        <f t="shared" si="26"/>
        <v>0</v>
      </c>
      <c r="AV27" s="397" t="str">
        <f t="shared" si="27"/>
        <v/>
      </c>
      <c r="AW27" s="397" t="str">
        <f t="shared" si="28"/>
        <v/>
      </c>
      <c r="AX27" s="397" t="str">
        <f t="shared" si="29"/>
        <v/>
      </c>
      <c r="AY27" s="397" t="e">
        <f t="shared" si="30"/>
        <v>#VALUE!</v>
      </c>
      <c r="AZ27" s="397" t="e">
        <f t="shared" si="31"/>
        <v>#VALUE!</v>
      </c>
      <c r="BA27" s="397" t="e">
        <f t="shared" si="32"/>
        <v>#VALUE!</v>
      </c>
      <c r="BB27" s="397">
        <f t="shared" si="33"/>
        <v>0</v>
      </c>
      <c r="BC27" s="397" t="str">
        <f t="shared" si="34"/>
        <v/>
      </c>
      <c r="BD27" s="397" t="str">
        <f t="shared" si="35"/>
        <v/>
      </c>
      <c r="BE27" s="397" t="str">
        <f t="shared" si="36"/>
        <v/>
      </c>
      <c r="BF27" s="397" t="e">
        <f t="shared" si="37"/>
        <v>#VALUE!</v>
      </c>
      <c r="BG27" s="397" t="e">
        <f t="shared" si="38"/>
        <v>#VALUE!</v>
      </c>
      <c r="BH27" s="397" t="e">
        <f t="shared" si="39"/>
        <v>#VALUE!</v>
      </c>
      <c r="BI27" s="397">
        <f t="shared" si="40"/>
        <v>0</v>
      </c>
      <c r="BJ27" s="397">
        <f t="shared" si="41"/>
        <v>0</v>
      </c>
      <c r="BM27" s="484">
        <v>1</v>
      </c>
      <c r="BN27" s="484">
        <f>IF(SUM('LB 4'!$I$26:'LB 4'!$I$27)=0,1,IF(AND('LB 4'!$I$27=0,'LB 4'!$I$28&lt;&gt;0),0,1))</f>
        <v>1</v>
      </c>
      <c r="BO27" s="484">
        <f>IF(SUM('LB 4'!$I$26:'LB 4'!$I$28)=0,1,IF(AND('LB 4'!$I$28=0,'LB 4'!$I$29&lt;&gt;0),0,1))</f>
        <v>1</v>
      </c>
      <c r="BP27" s="484">
        <f>IF(SUM('LB 4'!$I$26:'LB 4'!$I$29)=0,1,IF(AND('LB 4'!$I$29=0,'LB 4'!$I$30&lt;&gt;0),0,1))</f>
        <v>1</v>
      </c>
      <c r="BQ27" s="484">
        <f>IF(SUM('LB 4'!$I$26:'LB 4'!$I$30)=0,1,IF(AND('LB 4'!$I$30=0,'LB 4'!$I$31&lt;&gt;0),0,1))</f>
        <v>1</v>
      </c>
      <c r="BR27" s="484">
        <f>IF(SUM('LB 4'!$I$26:'LB 4'!$I$31)=0,1,IF(AND('LB 4'!$I$31=0,'LB 4'!$I$32&lt;&gt;0),0,1))</f>
        <v>1</v>
      </c>
      <c r="BS27" s="484">
        <f>IF(SUM('LB 4'!$I$26:'LB 4'!$I$32)=0,1,IF(AND('LB 4'!$I$32=0,'LB 4'!$I$33&lt;&gt;0),0,1))</f>
        <v>1</v>
      </c>
      <c r="BT27" s="484">
        <f>IF(SUM('LB 4'!$I$26:'LB 4'!$I$33)=0,1,IF(AND('LB 4'!$I$33=0,'LB 4'!$I$34&lt;&gt;0),0,1))</f>
        <v>1</v>
      </c>
      <c r="BU27" s="484">
        <f>IF(SUM('LB 4'!$I$26:'LB 4'!$I$34)=0,1,IF(AND('LB 4'!$I$34=0,'LB 4'!$I$35&lt;&gt;0),0,1))</f>
        <v>1</v>
      </c>
      <c r="BV27" s="484">
        <f>IF(SUM('LB 4'!$I$26:'LB 4'!$I$35)=0,1,IF(AND('LB 4'!$I$35=0,'LB 4'!$I$36&lt;&gt;0),0,1))</f>
        <v>1</v>
      </c>
      <c r="BW27" s="484">
        <f>IF(SUM('LB 4'!$I$26:'LB 4'!$I$36)=0,1,IF(AND('LB 4'!$I$36=0,'LB 4'!$I$37&lt;&gt;0),0,1))</f>
        <v>1</v>
      </c>
      <c r="BX27" s="484">
        <f>IF(SUM('LB 4'!$I$26:'LB 4'!$I$37)=0,1,IF(AND('LB 4'!$I$37=0,'LB 4'!$I$38&lt;&gt;0),0,1))</f>
        <v>1</v>
      </c>
      <c r="BY27" s="487">
        <f t="shared" si="42"/>
        <v>0</v>
      </c>
      <c r="BZ27" s="479"/>
      <c r="CA27" s="479"/>
      <c r="CB27" s="479"/>
      <c r="CC27" s="474"/>
      <c r="CD27" s="474"/>
    </row>
    <row r="28" spans="1:82" s="61" customFormat="1" ht="18" customHeight="1" x14ac:dyDescent="0.2">
      <c r="B28" s="24"/>
      <c r="C28" s="217">
        <v>5</v>
      </c>
      <c r="D28" s="269"/>
      <c r="E28" s="269"/>
      <c r="F28" s="321"/>
      <c r="G28" s="325"/>
      <c r="H28" s="323"/>
      <c r="I28" s="324"/>
      <c r="J28" s="324"/>
      <c r="K28" s="324"/>
      <c r="L28" s="324"/>
      <c r="M28" s="324"/>
      <c r="N28" s="410" t="str">
        <f>IF(('LB 5'!E$40+'LB 5'!F$40+'LB 5'!G$40+'LB 5'!J$40+'LB 5'!K$40+'LB 5'!N$40+'LB 5'!O$40+'LB 5'!P$40+'LB 5'!Q$40)=0,"","X")</f>
        <v/>
      </c>
      <c r="O28" s="233"/>
      <c r="P28" s="114"/>
      <c r="Q28" s="396" t="str">
        <f t="shared" si="0"/>
        <v/>
      </c>
      <c r="R28" s="396" t="str">
        <f t="shared" si="1"/>
        <v/>
      </c>
      <c r="S28" s="396" t="str">
        <f t="shared" si="2"/>
        <v/>
      </c>
      <c r="T28" s="483" t="str">
        <f t="shared" si="3"/>
        <v/>
      </c>
      <c r="U28" s="386" t="s">
        <v>156</v>
      </c>
      <c r="V28" s="387" t="s">
        <v>155</v>
      </c>
      <c r="W28" s="286"/>
      <c r="X28" s="298"/>
      <c r="Y28" s="299">
        <f t="shared" si="4"/>
        <v>0</v>
      </c>
      <c r="Z28" s="299">
        <f t="shared" si="5"/>
        <v>0</v>
      </c>
      <c r="AA28" s="299">
        <f t="shared" si="6"/>
        <v>0</v>
      </c>
      <c r="AB28" s="299">
        <f t="shared" si="7"/>
        <v>0</v>
      </c>
      <c r="AC28" s="299">
        <f t="shared" si="8"/>
        <v>0</v>
      </c>
      <c r="AD28" s="299">
        <f t="shared" si="9"/>
        <v>0</v>
      </c>
      <c r="AE28" s="299">
        <f t="shared" si="10"/>
        <v>0</v>
      </c>
      <c r="AF28" s="299">
        <f t="shared" si="11"/>
        <v>0</v>
      </c>
      <c r="AG28" s="299">
        <f t="shared" si="12"/>
        <v>0</v>
      </c>
      <c r="AH28" s="397" t="str">
        <f t="shared" si="13"/>
        <v/>
      </c>
      <c r="AI28" s="397" t="str">
        <f t="shared" si="14"/>
        <v/>
      </c>
      <c r="AJ28" s="397" t="str">
        <f t="shared" si="15"/>
        <v/>
      </c>
      <c r="AK28" s="397" t="e">
        <f t="shared" si="16"/>
        <v>#VALUE!</v>
      </c>
      <c r="AL28" s="397" t="e">
        <f t="shared" si="17"/>
        <v>#VALUE!</v>
      </c>
      <c r="AM28" s="397" t="e">
        <f t="shared" si="18"/>
        <v>#VALUE!</v>
      </c>
      <c r="AN28" s="397">
        <f t="shared" si="19"/>
        <v>0</v>
      </c>
      <c r="AO28" s="397" t="str">
        <f t="shared" si="20"/>
        <v/>
      </c>
      <c r="AP28" s="397" t="str">
        <f t="shared" si="21"/>
        <v/>
      </c>
      <c r="AQ28" s="397" t="str">
        <f t="shared" si="22"/>
        <v/>
      </c>
      <c r="AR28" s="397" t="e">
        <f t="shared" si="23"/>
        <v>#VALUE!</v>
      </c>
      <c r="AS28" s="397" t="e">
        <f t="shared" si="24"/>
        <v>#VALUE!</v>
      </c>
      <c r="AT28" s="397" t="e">
        <f t="shared" si="25"/>
        <v>#VALUE!</v>
      </c>
      <c r="AU28" s="397">
        <f t="shared" si="26"/>
        <v>0</v>
      </c>
      <c r="AV28" s="397" t="str">
        <f t="shared" si="27"/>
        <v/>
      </c>
      <c r="AW28" s="397" t="str">
        <f t="shared" si="28"/>
        <v/>
      </c>
      <c r="AX28" s="397" t="str">
        <f t="shared" si="29"/>
        <v/>
      </c>
      <c r="AY28" s="397" t="e">
        <f t="shared" si="30"/>
        <v>#VALUE!</v>
      </c>
      <c r="AZ28" s="397" t="e">
        <f t="shared" si="31"/>
        <v>#VALUE!</v>
      </c>
      <c r="BA28" s="397" t="e">
        <f t="shared" si="32"/>
        <v>#VALUE!</v>
      </c>
      <c r="BB28" s="397">
        <f t="shared" si="33"/>
        <v>0</v>
      </c>
      <c r="BC28" s="397" t="str">
        <f t="shared" si="34"/>
        <v/>
      </c>
      <c r="BD28" s="397" t="str">
        <f t="shared" si="35"/>
        <v/>
      </c>
      <c r="BE28" s="397" t="str">
        <f t="shared" si="36"/>
        <v/>
      </c>
      <c r="BF28" s="397" t="e">
        <f t="shared" si="37"/>
        <v>#VALUE!</v>
      </c>
      <c r="BG28" s="397" t="e">
        <f t="shared" si="38"/>
        <v>#VALUE!</v>
      </c>
      <c r="BH28" s="397" t="e">
        <f t="shared" si="39"/>
        <v>#VALUE!</v>
      </c>
      <c r="BI28" s="397">
        <f t="shared" si="40"/>
        <v>0</v>
      </c>
      <c r="BJ28" s="397">
        <f t="shared" si="41"/>
        <v>0</v>
      </c>
      <c r="BM28" s="484">
        <v>1</v>
      </c>
      <c r="BN28" s="484">
        <f>IF(SUM('LB 5'!$I$26:'LB 5'!$I$27)=0,1,IF(AND('LB 5'!$I$27=0,'LB 5'!$I$28&lt;&gt;0),0,1))</f>
        <v>1</v>
      </c>
      <c r="BO28" s="484">
        <f>IF(SUM('LB 5'!$I$26:'LB 5'!$I$28)=0,1,IF(AND('LB 5'!$I$28=0,'LB 5'!$I$29&lt;&gt;0),0,1))</f>
        <v>1</v>
      </c>
      <c r="BP28" s="484">
        <f>IF(SUM('LB 5'!$I$26:'LB 5'!$I$29)=0,1,IF(AND('LB 5'!$I$29=0,'LB 5'!$I$30&lt;&gt;0),0,1))</f>
        <v>1</v>
      </c>
      <c r="BQ28" s="484">
        <f>IF(SUM('LB 5'!$I$26:'LB 5'!$I$30)=0,1,IF(AND('LB 5'!$I$30=0,'LB 5'!$I$31&lt;&gt;0),0,1))</f>
        <v>1</v>
      </c>
      <c r="BR28" s="484">
        <f>IF(SUM('LB 5'!$I$26:'LB 5'!$I$31)=0,1,IF(AND('LB 5'!$I$31=0,'LB 5'!$I$32&lt;&gt;0),0,1))</f>
        <v>1</v>
      </c>
      <c r="BS28" s="484">
        <f>IF(SUM('LB 5'!$I$26:'LB 5'!$I$32)=0,1,IF(AND('LB 5'!$I$32=0,'LB 5'!$I$33&lt;&gt;0),0,1))</f>
        <v>1</v>
      </c>
      <c r="BT28" s="484">
        <f>IF(SUM('LB 5'!$I$26:'LB 5'!$I$33)=0,1,IF(AND('LB 5'!$I$33=0,'LB 5'!$I$34&lt;&gt;0),0,1))</f>
        <v>1</v>
      </c>
      <c r="BU28" s="484">
        <f>IF(SUM('LB 5'!$I$26:'LB 5'!$I$34)=0,1,IF(AND('LB 5'!$I$34=0,'LB 5'!$I$35&lt;&gt;0),0,1))</f>
        <v>1</v>
      </c>
      <c r="BV28" s="484">
        <f>IF(SUM('LB 5'!$I$26:'LB 5'!$I$35)=0,1,IF(AND('LB 5'!$I$35=0,'LB 5'!$I$36&lt;&gt;0),0,1))</f>
        <v>1</v>
      </c>
      <c r="BW28" s="484">
        <f>IF(SUM('LB 5'!$I$26:'LB 5'!$I$36)=0,1,IF(AND('LB 5'!$I$36=0,'LB 5'!$I$37&lt;&gt;0),0,1))</f>
        <v>1</v>
      </c>
      <c r="BX28" s="484">
        <f>IF(SUM('LB 5'!$I$26:'LB 5'!$I$37)=0,1,IF(AND('LB 5'!$I$37=0,'LB 5'!$I$38&lt;&gt;0),0,1))</f>
        <v>1</v>
      </c>
      <c r="BY28" s="487">
        <f t="shared" si="42"/>
        <v>0</v>
      </c>
      <c r="BZ28" s="479"/>
      <c r="CA28" s="479"/>
      <c r="CB28" s="479"/>
      <c r="CC28" s="474"/>
      <c r="CD28" s="474"/>
    </row>
    <row r="29" spans="1:82" s="61" customFormat="1" ht="18" customHeight="1" x14ac:dyDescent="0.2">
      <c r="B29" s="24"/>
      <c r="C29" s="217">
        <v>6</v>
      </c>
      <c r="D29" s="269"/>
      <c r="E29" s="269"/>
      <c r="F29" s="321"/>
      <c r="G29" s="325"/>
      <c r="H29" s="323"/>
      <c r="I29" s="324"/>
      <c r="J29" s="324"/>
      <c r="K29" s="324"/>
      <c r="L29" s="324"/>
      <c r="M29" s="324"/>
      <c r="N29" s="410" t="str">
        <f>IF(('LB 6'!E$40+'LB 6'!F$40+'LB 6'!G$40+'LB 6'!J$40+'LB 6'!K$40+'LB 6'!N$40+'LB 6'!O$40+'LB 6'!P$40+'LB 6'!Q$40)=0,"","X")</f>
        <v/>
      </c>
      <c r="O29" s="233"/>
      <c r="P29" s="114"/>
      <c r="Q29" s="396" t="str">
        <f t="shared" si="0"/>
        <v/>
      </c>
      <c r="R29" s="396" t="str">
        <f t="shared" si="1"/>
        <v/>
      </c>
      <c r="S29" s="396" t="str">
        <f t="shared" si="2"/>
        <v/>
      </c>
      <c r="T29" s="483" t="str">
        <f t="shared" si="3"/>
        <v/>
      </c>
      <c r="U29" s="386" t="s">
        <v>157</v>
      </c>
      <c r="V29" s="387" t="s">
        <v>190</v>
      </c>
      <c r="W29" s="286"/>
      <c r="X29" s="298"/>
      <c r="Y29" s="299">
        <f t="shared" si="4"/>
        <v>0</v>
      </c>
      <c r="Z29" s="299">
        <f t="shared" si="5"/>
        <v>0</v>
      </c>
      <c r="AA29" s="299">
        <f t="shared" si="6"/>
        <v>0</v>
      </c>
      <c r="AB29" s="299">
        <f t="shared" si="7"/>
        <v>0</v>
      </c>
      <c r="AC29" s="299">
        <f t="shared" si="8"/>
        <v>0</v>
      </c>
      <c r="AD29" s="299">
        <f t="shared" si="9"/>
        <v>0</v>
      </c>
      <c r="AE29" s="299">
        <f t="shared" si="10"/>
        <v>0</v>
      </c>
      <c r="AF29" s="299">
        <f t="shared" si="11"/>
        <v>0</v>
      </c>
      <c r="AG29" s="299">
        <f t="shared" si="12"/>
        <v>0</v>
      </c>
      <c r="AH29" s="397" t="str">
        <f t="shared" si="13"/>
        <v/>
      </c>
      <c r="AI29" s="397" t="str">
        <f t="shared" si="14"/>
        <v/>
      </c>
      <c r="AJ29" s="397" t="str">
        <f t="shared" si="15"/>
        <v/>
      </c>
      <c r="AK29" s="397" t="e">
        <f t="shared" si="16"/>
        <v>#VALUE!</v>
      </c>
      <c r="AL29" s="397" t="e">
        <f t="shared" si="17"/>
        <v>#VALUE!</v>
      </c>
      <c r="AM29" s="397" t="e">
        <f t="shared" si="18"/>
        <v>#VALUE!</v>
      </c>
      <c r="AN29" s="397">
        <f t="shared" si="19"/>
        <v>0</v>
      </c>
      <c r="AO29" s="397" t="str">
        <f t="shared" si="20"/>
        <v/>
      </c>
      <c r="AP29" s="397" t="str">
        <f t="shared" si="21"/>
        <v/>
      </c>
      <c r="AQ29" s="397" t="str">
        <f t="shared" si="22"/>
        <v/>
      </c>
      <c r="AR29" s="397" t="e">
        <f t="shared" si="23"/>
        <v>#VALUE!</v>
      </c>
      <c r="AS29" s="397" t="e">
        <f t="shared" si="24"/>
        <v>#VALUE!</v>
      </c>
      <c r="AT29" s="397" t="e">
        <f t="shared" si="25"/>
        <v>#VALUE!</v>
      </c>
      <c r="AU29" s="397">
        <f t="shared" si="26"/>
        <v>0</v>
      </c>
      <c r="AV29" s="397" t="str">
        <f t="shared" si="27"/>
        <v/>
      </c>
      <c r="AW29" s="397" t="str">
        <f t="shared" si="28"/>
        <v/>
      </c>
      <c r="AX29" s="397" t="str">
        <f t="shared" si="29"/>
        <v/>
      </c>
      <c r="AY29" s="397" t="e">
        <f t="shared" si="30"/>
        <v>#VALUE!</v>
      </c>
      <c r="AZ29" s="397" t="e">
        <f t="shared" si="31"/>
        <v>#VALUE!</v>
      </c>
      <c r="BA29" s="397" t="e">
        <f t="shared" si="32"/>
        <v>#VALUE!</v>
      </c>
      <c r="BB29" s="397">
        <f t="shared" si="33"/>
        <v>0</v>
      </c>
      <c r="BC29" s="397" t="str">
        <f t="shared" si="34"/>
        <v/>
      </c>
      <c r="BD29" s="397" t="str">
        <f t="shared" si="35"/>
        <v/>
      </c>
      <c r="BE29" s="397" t="str">
        <f t="shared" si="36"/>
        <v/>
      </c>
      <c r="BF29" s="397" t="e">
        <f t="shared" si="37"/>
        <v>#VALUE!</v>
      </c>
      <c r="BG29" s="397" t="e">
        <f t="shared" si="38"/>
        <v>#VALUE!</v>
      </c>
      <c r="BH29" s="397" t="e">
        <f t="shared" si="39"/>
        <v>#VALUE!</v>
      </c>
      <c r="BI29" s="397">
        <f t="shared" si="40"/>
        <v>0</v>
      </c>
      <c r="BJ29" s="397">
        <f t="shared" si="41"/>
        <v>0</v>
      </c>
      <c r="BM29" s="484">
        <v>1</v>
      </c>
      <c r="BN29" s="484">
        <f>IF(SUM('LB 6'!$I$26:'LB 6'!$I$27)=0,1,IF(AND('LB 6'!$I$27=0,'LB 6'!$I$28&lt;&gt;0),0,1))</f>
        <v>1</v>
      </c>
      <c r="BO29" s="484">
        <f>IF(SUM('LB 6'!$I$26:'LB 6'!$I$28)=0,1,IF(AND('LB 6'!$I$28=0,'LB 6'!$I$29&lt;&gt;0),0,1))</f>
        <v>1</v>
      </c>
      <c r="BP29" s="484">
        <f>IF(SUM('LB 6'!$I$26:'LB 6'!$I$29)=0,1,IF(AND('LB 6'!$I$29=0,'LB 6'!$I$30&lt;&gt;0),0,1))</f>
        <v>1</v>
      </c>
      <c r="BQ29" s="484">
        <f>IF(SUM('LB 6'!$I$26:'LB 6'!$I$30)=0,1,IF(AND('LB 6'!$I$30=0,'LB 6'!$I$31&lt;&gt;0),0,1))</f>
        <v>1</v>
      </c>
      <c r="BR29" s="484">
        <f>IF(SUM('LB 6'!$I$26:'LB 6'!$I$31)=0,1,IF(AND('LB 6'!$I$31=0,'LB 6'!$I$32&lt;&gt;0),0,1))</f>
        <v>1</v>
      </c>
      <c r="BS29" s="484">
        <f>IF(SUM('LB 6'!$I$26:'LB 6'!$I$32)=0,1,IF(AND('LB 6'!$I$32=0,'LB 6'!$I$33&lt;&gt;0),0,1))</f>
        <v>1</v>
      </c>
      <c r="BT29" s="484">
        <f>IF(SUM('LB 6'!$I$26:'LB 6'!$I$33)=0,1,IF(AND('LB 6'!$I$33=0,'LB 6'!$I$34&lt;&gt;0),0,1))</f>
        <v>1</v>
      </c>
      <c r="BU29" s="484">
        <f>IF(SUM('LB 6'!$I$26:'LB 6'!$I$34)=0,1,IF(AND('LB 6'!$I$34=0,'LB 6'!$I$35&lt;&gt;0),0,1))</f>
        <v>1</v>
      </c>
      <c r="BV29" s="484">
        <f>IF(SUM('LB 6'!$I$26:'LB 6'!$I$35)=0,1,IF(AND('LB 6'!$I$35=0,'LB 6'!$I$36&lt;&gt;0),0,1))</f>
        <v>1</v>
      </c>
      <c r="BW29" s="484">
        <f>IF(SUM('LB 6'!$I$26:'LB 6'!$I$36)=0,1,IF(AND('LB 6'!$I$36=0,'LB 6'!$I$37&lt;&gt;0),0,1))</f>
        <v>1</v>
      </c>
      <c r="BX29" s="484">
        <f>IF(SUM('LB 6'!$I$26:'LB 6'!$I$37)=0,1,IF(AND('LB 6'!$I$37=0,'LB 6'!$I$38&lt;&gt;0),0,1))</f>
        <v>1</v>
      </c>
      <c r="BY29" s="487">
        <f t="shared" si="42"/>
        <v>0</v>
      </c>
      <c r="BZ29" s="479"/>
      <c r="CA29" s="479"/>
      <c r="CB29" s="479"/>
      <c r="CC29" s="474"/>
      <c r="CD29" s="474"/>
    </row>
    <row r="30" spans="1:82" s="61" customFormat="1" ht="18" customHeight="1" x14ac:dyDescent="0.2">
      <c r="B30" s="24"/>
      <c r="C30" s="217">
        <v>7</v>
      </c>
      <c r="D30" s="269"/>
      <c r="E30" s="269"/>
      <c r="F30" s="321"/>
      <c r="G30" s="325"/>
      <c r="H30" s="323"/>
      <c r="I30" s="324"/>
      <c r="J30" s="324"/>
      <c r="K30" s="324"/>
      <c r="L30" s="324"/>
      <c r="M30" s="324"/>
      <c r="N30" s="410" t="str">
        <f>IF(('LB 7'!E$40+'LB 7'!F$40+'LB 7'!G$40+'LB 7'!J$40+'LB 7'!K$40+'LB 7'!N$40+'LB 7'!O$40+'LB 7'!P$40+'LB 7'!Q$40)=0,"","X")</f>
        <v/>
      </c>
      <c r="O30" s="233"/>
      <c r="P30" s="114"/>
      <c r="Q30" s="396" t="str">
        <f t="shared" si="0"/>
        <v/>
      </c>
      <c r="R30" s="396" t="str">
        <f t="shared" si="1"/>
        <v/>
      </c>
      <c r="S30" s="396" t="str">
        <f t="shared" si="2"/>
        <v/>
      </c>
      <c r="T30" s="483" t="str">
        <f t="shared" si="3"/>
        <v/>
      </c>
      <c r="U30" s="386" t="s">
        <v>160</v>
      </c>
      <c r="V30" s="387" t="s">
        <v>223</v>
      </c>
      <c r="W30" s="285"/>
      <c r="X30" s="300"/>
      <c r="Y30" s="299">
        <f t="shared" si="4"/>
        <v>0</v>
      </c>
      <c r="Z30" s="299">
        <f t="shared" si="5"/>
        <v>0</v>
      </c>
      <c r="AA30" s="299">
        <f t="shared" si="6"/>
        <v>0</v>
      </c>
      <c r="AB30" s="299">
        <f t="shared" si="7"/>
        <v>0</v>
      </c>
      <c r="AC30" s="299">
        <f t="shared" si="8"/>
        <v>0</v>
      </c>
      <c r="AD30" s="299">
        <f t="shared" si="9"/>
        <v>0</v>
      </c>
      <c r="AE30" s="299">
        <f t="shared" si="10"/>
        <v>0</v>
      </c>
      <c r="AF30" s="299">
        <f t="shared" si="11"/>
        <v>0</v>
      </c>
      <c r="AG30" s="299">
        <f t="shared" si="12"/>
        <v>0</v>
      </c>
      <c r="AH30" s="397" t="str">
        <f t="shared" si="13"/>
        <v/>
      </c>
      <c r="AI30" s="397" t="str">
        <f t="shared" si="14"/>
        <v/>
      </c>
      <c r="AJ30" s="397" t="str">
        <f t="shared" si="15"/>
        <v/>
      </c>
      <c r="AK30" s="397" t="e">
        <f t="shared" si="16"/>
        <v>#VALUE!</v>
      </c>
      <c r="AL30" s="397" t="e">
        <f t="shared" si="17"/>
        <v>#VALUE!</v>
      </c>
      <c r="AM30" s="397" t="e">
        <f t="shared" si="18"/>
        <v>#VALUE!</v>
      </c>
      <c r="AN30" s="397">
        <f t="shared" si="19"/>
        <v>0</v>
      </c>
      <c r="AO30" s="397" t="str">
        <f t="shared" si="20"/>
        <v/>
      </c>
      <c r="AP30" s="397" t="str">
        <f t="shared" si="21"/>
        <v/>
      </c>
      <c r="AQ30" s="397" t="str">
        <f t="shared" si="22"/>
        <v/>
      </c>
      <c r="AR30" s="397" t="e">
        <f t="shared" si="23"/>
        <v>#VALUE!</v>
      </c>
      <c r="AS30" s="397" t="e">
        <f t="shared" si="24"/>
        <v>#VALUE!</v>
      </c>
      <c r="AT30" s="397" t="e">
        <f t="shared" si="25"/>
        <v>#VALUE!</v>
      </c>
      <c r="AU30" s="397">
        <f t="shared" si="26"/>
        <v>0</v>
      </c>
      <c r="AV30" s="397" t="str">
        <f t="shared" si="27"/>
        <v/>
      </c>
      <c r="AW30" s="397" t="str">
        <f t="shared" si="28"/>
        <v/>
      </c>
      <c r="AX30" s="397" t="str">
        <f t="shared" si="29"/>
        <v/>
      </c>
      <c r="AY30" s="397" t="e">
        <f t="shared" si="30"/>
        <v>#VALUE!</v>
      </c>
      <c r="AZ30" s="397" t="e">
        <f t="shared" si="31"/>
        <v>#VALUE!</v>
      </c>
      <c r="BA30" s="397" t="e">
        <f t="shared" si="32"/>
        <v>#VALUE!</v>
      </c>
      <c r="BB30" s="397">
        <f t="shared" si="33"/>
        <v>0</v>
      </c>
      <c r="BC30" s="397" t="str">
        <f t="shared" si="34"/>
        <v/>
      </c>
      <c r="BD30" s="397" t="str">
        <f t="shared" si="35"/>
        <v/>
      </c>
      <c r="BE30" s="397" t="str">
        <f t="shared" si="36"/>
        <v/>
      </c>
      <c r="BF30" s="397" t="e">
        <f t="shared" si="37"/>
        <v>#VALUE!</v>
      </c>
      <c r="BG30" s="397" t="e">
        <f t="shared" si="38"/>
        <v>#VALUE!</v>
      </c>
      <c r="BH30" s="397" t="e">
        <f t="shared" si="39"/>
        <v>#VALUE!</v>
      </c>
      <c r="BI30" s="397">
        <f t="shared" si="40"/>
        <v>0</v>
      </c>
      <c r="BJ30" s="397">
        <f t="shared" si="41"/>
        <v>0</v>
      </c>
      <c r="BM30" s="484">
        <v>1</v>
      </c>
      <c r="BN30" s="484">
        <f>IF(SUM('LB 7'!$I$26:'LB 7'!$I$27)=0,1,IF(AND('LB 7'!$I$27=0,'LB 7'!$I$28&lt;&gt;0),0,1))</f>
        <v>1</v>
      </c>
      <c r="BO30" s="484">
        <f>IF(SUM('LB 7'!$I$26:'LB 7'!$I$28)=0,1,IF(AND('LB 7'!$I$28=0,'LB 7'!$I$29&lt;&gt;0),0,1))</f>
        <v>1</v>
      </c>
      <c r="BP30" s="484">
        <f>IF(SUM('LB 7'!$I$26:'LB 7'!$I$29)=0,1,IF(AND('LB 7'!$I$29=0,'LB 7'!$I$30&lt;&gt;0),0,1))</f>
        <v>1</v>
      </c>
      <c r="BQ30" s="484">
        <f>IF(SUM('LB 7'!$I$26:'LB 7'!$I$30)=0,1,IF(AND('LB 7'!$I$30=0,'LB 7'!$I$31&lt;&gt;0),0,1))</f>
        <v>1</v>
      </c>
      <c r="BR30" s="484">
        <f>IF(SUM('LB 7'!$I$26:'LB 7'!$I$31)=0,1,IF(AND('LB 7'!$I$31=0,'LB 7'!$I$32&lt;&gt;0),0,1))</f>
        <v>1</v>
      </c>
      <c r="BS30" s="484">
        <f>IF(SUM('LB 7'!$I$26:'LB 7'!$I$32)=0,1,IF(AND('LB 7'!$I$32=0,'LB 7'!$I$33&lt;&gt;0),0,1))</f>
        <v>1</v>
      </c>
      <c r="BT30" s="484">
        <f>IF(SUM('LB 7'!$I$26:'LB 7'!$I$33)=0,1,IF(AND('LB 7'!$I$33=0,'LB 7'!$I$34&lt;&gt;0),0,1))</f>
        <v>1</v>
      </c>
      <c r="BU30" s="484">
        <f>IF(SUM('LB 7'!$I$26:'LB 7'!$I$34)=0,1,IF(AND('LB 7'!$I$34=0,'LB 7'!$I$35&lt;&gt;0),0,1))</f>
        <v>1</v>
      </c>
      <c r="BV30" s="484">
        <f>IF(SUM('LB 7'!$I$26:'LB 7'!$I$35)=0,1,IF(AND('LB 7'!$I$35=0,'LB 7'!$I$36&lt;&gt;0),0,1))</f>
        <v>1</v>
      </c>
      <c r="BW30" s="484">
        <f>IF(SUM('LB 7'!$I$26:'LB 7'!$I$36)=0,1,IF(AND('LB 7'!$I$36=0,'LB 7'!$I$37&lt;&gt;0),0,1))</f>
        <v>1</v>
      </c>
      <c r="BX30" s="484">
        <f>IF(SUM('LB 7'!$I$26:'LB 7'!$I$37)=0,1,IF(AND('LB 7'!$I$37=0,'LB 7'!$I$38&lt;&gt;0),0,1))</f>
        <v>1</v>
      </c>
      <c r="BY30" s="487">
        <f t="shared" si="42"/>
        <v>0</v>
      </c>
      <c r="BZ30" s="479"/>
      <c r="CA30" s="479"/>
      <c r="CB30" s="479"/>
      <c r="CC30" s="474"/>
      <c r="CD30" s="474"/>
    </row>
    <row r="31" spans="1:82" s="61" customFormat="1" ht="18" customHeight="1" x14ac:dyDescent="0.2">
      <c r="B31" s="24"/>
      <c r="C31" s="217">
        <v>8</v>
      </c>
      <c r="D31" s="269"/>
      <c r="E31" s="269"/>
      <c r="F31" s="321"/>
      <c r="G31" s="325"/>
      <c r="H31" s="323"/>
      <c r="I31" s="324"/>
      <c r="J31" s="324"/>
      <c r="K31" s="324"/>
      <c r="L31" s="324"/>
      <c r="M31" s="324"/>
      <c r="N31" s="410" t="str">
        <f>IF(('LB 8'!E$40+'LB 8'!F$40+'LB 8'!G$40+'LB 8'!J$40+'LB 8'!K$40+'LB 8'!N$40+'LB 8'!O$40+'LB 8'!P$40+'LB 8'!Q$40)=0,"","X")</f>
        <v/>
      </c>
      <c r="O31" s="233"/>
      <c r="P31" s="114"/>
      <c r="Q31" s="396" t="str">
        <f t="shared" si="0"/>
        <v/>
      </c>
      <c r="R31" s="396" t="str">
        <f t="shared" si="1"/>
        <v/>
      </c>
      <c r="S31" s="396" t="str">
        <f t="shared" si="2"/>
        <v/>
      </c>
      <c r="T31" s="483" t="str">
        <f t="shared" si="3"/>
        <v/>
      </c>
      <c r="U31" s="386" t="s">
        <v>158</v>
      </c>
      <c r="V31" s="387" t="s">
        <v>148</v>
      </c>
      <c r="W31" s="285"/>
      <c r="X31" s="300"/>
      <c r="Y31" s="299">
        <f t="shared" si="4"/>
        <v>0</v>
      </c>
      <c r="Z31" s="299">
        <f t="shared" si="5"/>
        <v>0</v>
      </c>
      <c r="AA31" s="299">
        <f t="shared" si="6"/>
        <v>0</v>
      </c>
      <c r="AB31" s="299">
        <f t="shared" si="7"/>
        <v>0</v>
      </c>
      <c r="AC31" s="299">
        <f t="shared" si="8"/>
        <v>0</v>
      </c>
      <c r="AD31" s="299">
        <f t="shared" si="9"/>
        <v>0</v>
      </c>
      <c r="AE31" s="299">
        <f t="shared" si="10"/>
        <v>0</v>
      </c>
      <c r="AF31" s="299">
        <f t="shared" si="11"/>
        <v>0</v>
      </c>
      <c r="AG31" s="299">
        <f t="shared" si="12"/>
        <v>0</v>
      </c>
      <c r="AH31" s="397" t="str">
        <f t="shared" si="13"/>
        <v/>
      </c>
      <c r="AI31" s="397" t="str">
        <f t="shared" si="14"/>
        <v/>
      </c>
      <c r="AJ31" s="397" t="str">
        <f t="shared" si="15"/>
        <v/>
      </c>
      <c r="AK31" s="397" t="e">
        <f t="shared" si="16"/>
        <v>#VALUE!</v>
      </c>
      <c r="AL31" s="397" t="e">
        <f t="shared" si="17"/>
        <v>#VALUE!</v>
      </c>
      <c r="AM31" s="397" t="e">
        <f t="shared" si="18"/>
        <v>#VALUE!</v>
      </c>
      <c r="AN31" s="397">
        <f t="shared" si="19"/>
        <v>0</v>
      </c>
      <c r="AO31" s="397" t="str">
        <f t="shared" si="20"/>
        <v/>
      </c>
      <c r="AP31" s="397" t="str">
        <f t="shared" si="21"/>
        <v/>
      </c>
      <c r="AQ31" s="397" t="str">
        <f t="shared" si="22"/>
        <v/>
      </c>
      <c r="AR31" s="397" t="e">
        <f t="shared" si="23"/>
        <v>#VALUE!</v>
      </c>
      <c r="AS31" s="397" t="e">
        <f t="shared" si="24"/>
        <v>#VALUE!</v>
      </c>
      <c r="AT31" s="397" t="e">
        <f t="shared" si="25"/>
        <v>#VALUE!</v>
      </c>
      <c r="AU31" s="397">
        <f t="shared" si="26"/>
        <v>0</v>
      </c>
      <c r="AV31" s="397" t="str">
        <f t="shared" si="27"/>
        <v/>
      </c>
      <c r="AW31" s="397" t="str">
        <f t="shared" si="28"/>
        <v/>
      </c>
      <c r="AX31" s="397" t="str">
        <f t="shared" si="29"/>
        <v/>
      </c>
      <c r="AY31" s="397" t="e">
        <f t="shared" si="30"/>
        <v>#VALUE!</v>
      </c>
      <c r="AZ31" s="397" t="e">
        <f t="shared" si="31"/>
        <v>#VALUE!</v>
      </c>
      <c r="BA31" s="397" t="e">
        <f t="shared" si="32"/>
        <v>#VALUE!</v>
      </c>
      <c r="BB31" s="397">
        <f t="shared" si="33"/>
        <v>0</v>
      </c>
      <c r="BC31" s="397" t="str">
        <f t="shared" si="34"/>
        <v/>
      </c>
      <c r="BD31" s="397" t="str">
        <f t="shared" si="35"/>
        <v/>
      </c>
      <c r="BE31" s="397" t="str">
        <f t="shared" si="36"/>
        <v/>
      </c>
      <c r="BF31" s="397" t="e">
        <f t="shared" si="37"/>
        <v>#VALUE!</v>
      </c>
      <c r="BG31" s="397" t="e">
        <f t="shared" si="38"/>
        <v>#VALUE!</v>
      </c>
      <c r="BH31" s="397" t="e">
        <f t="shared" si="39"/>
        <v>#VALUE!</v>
      </c>
      <c r="BI31" s="397">
        <f t="shared" si="40"/>
        <v>0</v>
      </c>
      <c r="BJ31" s="397">
        <f t="shared" si="41"/>
        <v>0</v>
      </c>
      <c r="BM31" s="484">
        <v>1</v>
      </c>
      <c r="BN31" s="484">
        <f>IF(SUM('LB 8'!$I$26:'LB 8'!$I$27)=0,1,IF(AND('LB 8'!$I$27=0,'LB 8'!$I$28&lt;&gt;0),0,1))</f>
        <v>1</v>
      </c>
      <c r="BO31" s="484">
        <f>IF(SUM('LB 8'!$I$26:'LB 8'!$I$28)=0,1,IF(AND('LB 8'!$I$28=0,'LB 8'!$I$29&lt;&gt;0),0,1))</f>
        <v>1</v>
      </c>
      <c r="BP31" s="484">
        <f>IF(SUM('LB 8'!$I$26:'LB 8'!$I$29)=0,1,IF(AND('LB 8'!$I$29=0,'LB 8'!$I$30&lt;&gt;0),0,1))</f>
        <v>1</v>
      </c>
      <c r="BQ31" s="484">
        <f>IF(SUM('LB 8'!$I$26:'LB 8'!$I$30)=0,1,IF(AND('LB 8'!$I$30=0,'LB 8'!$I$31&lt;&gt;0),0,1))</f>
        <v>1</v>
      </c>
      <c r="BR31" s="484">
        <f>IF(SUM('LB 8'!$I$26:'LB 8'!$I$31)=0,1,IF(AND('LB 8'!$I$31=0,'LB 8'!$I$32&lt;&gt;0),0,1))</f>
        <v>1</v>
      </c>
      <c r="BS31" s="484">
        <f>IF(SUM('LB 8'!$I$26:'LB 8'!$I$32)=0,1,IF(AND('LB 8'!$I$32=0,'LB 8'!$I$33&lt;&gt;0),0,1))</f>
        <v>1</v>
      </c>
      <c r="BT31" s="484">
        <f>IF(SUM('LB 8'!$I$26:'LB 8'!$I$33)=0,1,IF(AND('LB 8'!$I$33=0,'LB 8'!$I$34&lt;&gt;0),0,1))</f>
        <v>1</v>
      </c>
      <c r="BU31" s="484">
        <f>IF(SUM('LB 8'!$I$26:'LB 8'!$I$34)=0,1,IF(AND('LB 8'!$I$34=0,'LB 8'!$I$35&lt;&gt;0),0,1))</f>
        <v>1</v>
      </c>
      <c r="BV31" s="484">
        <f>IF(SUM('LB 8'!$I$26:'LB 8'!$I$35)=0,1,IF(AND('LB 8'!$I$35=0,'LB 8'!$I$36&lt;&gt;0),0,1))</f>
        <v>1</v>
      </c>
      <c r="BW31" s="484">
        <f>IF(SUM('LB 8'!$I$26:'LB 8'!$I$36)=0,1,IF(AND('LB 8'!$I$36=0,'LB 8'!$I$37&lt;&gt;0),0,1))</f>
        <v>1</v>
      </c>
      <c r="BX31" s="484">
        <f>IF(SUM('LB 8'!$I$26:'LB 8'!$I$37)=0,1,IF(AND('LB 8'!$I$37=0,'LB 8'!$I$38&lt;&gt;0),0,1))</f>
        <v>1</v>
      </c>
      <c r="BY31" s="487">
        <f t="shared" si="42"/>
        <v>0</v>
      </c>
      <c r="BZ31" s="479"/>
      <c r="CA31" s="479"/>
      <c r="CB31" s="479"/>
      <c r="CC31" s="474"/>
      <c r="CD31" s="474"/>
    </row>
    <row r="32" spans="1:82" s="61" customFormat="1" ht="18" customHeight="1" x14ac:dyDescent="0.2">
      <c r="B32" s="24"/>
      <c r="C32" s="217">
        <v>9</v>
      </c>
      <c r="D32" s="269"/>
      <c r="E32" s="269"/>
      <c r="F32" s="321"/>
      <c r="G32" s="325"/>
      <c r="H32" s="323"/>
      <c r="I32" s="324"/>
      <c r="J32" s="324"/>
      <c r="K32" s="324"/>
      <c r="L32" s="324"/>
      <c r="M32" s="324"/>
      <c r="N32" s="410" t="str">
        <f>IF(('LB 9'!E$40+'LB 9'!F$40+'LB 9'!G$40+'LB 9'!J$40+'LB 9'!K$40+'LB 9'!N$40+'LB 9'!O$40+'LB 9'!P$40+'LB 9'!Q$40)=0,"","X")</f>
        <v/>
      </c>
      <c r="O32" s="233"/>
      <c r="P32" s="114"/>
      <c r="Q32" s="396" t="str">
        <f t="shared" si="0"/>
        <v/>
      </c>
      <c r="R32" s="396" t="str">
        <f t="shared" si="1"/>
        <v/>
      </c>
      <c r="S32" s="396" t="str">
        <f t="shared" si="2"/>
        <v/>
      </c>
      <c r="T32" s="483" t="str">
        <f t="shared" si="3"/>
        <v/>
      </c>
      <c r="U32" s="388" t="s">
        <v>159</v>
      </c>
      <c r="V32" s="389" t="s">
        <v>182</v>
      </c>
      <c r="W32" s="285"/>
      <c r="X32" s="300"/>
      <c r="Y32" s="299">
        <f t="shared" si="4"/>
        <v>0</v>
      </c>
      <c r="Z32" s="299">
        <f t="shared" si="5"/>
        <v>0</v>
      </c>
      <c r="AA32" s="299">
        <f t="shared" si="6"/>
        <v>0</v>
      </c>
      <c r="AB32" s="299">
        <f t="shared" si="7"/>
        <v>0</v>
      </c>
      <c r="AC32" s="299">
        <f t="shared" si="8"/>
        <v>0</v>
      </c>
      <c r="AD32" s="299">
        <f t="shared" si="9"/>
        <v>0</v>
      </c>
      <c r="AE32" s="299">
        <f t="shared" si="10"/>
        <v>0</v>
      </c>
      <c r="AF32" s="299">
        <f t="shared" si="11"/>
        <v>0</v>
      </c>
      <c r="AG32" s="299">
        <f t="shared" si="12"/>
        <v>0</v>
      </c>
      <c r="AH32" s="397" t="str">
        <f t="shared" si="13"/>
        <v/>
      </c>
      <c r="AI32" s="397" t="str">
        <f t="shared" si="14"/>
        <v/>
      </c>
      <c r="AJ32" s="397" t="str">
        <f t="shared" si="15"/>
        <v/>
      </c>
      <c r="AK32" s="397" t="e">
        <f t="shared" si="16"/>
        <v>#VALUE!</v>
      </c>
      <c r="AL32" s="397" t="e">
        <f t="shared" si="17"/>
        <v>#VALUE!</v>
      </c>
      <c r="AM32" s="397" t="e">
        <f t="shared" si="18"/>
        <v>#VALUE!</v>
      </c>
      <c r="AN32" s="397">
        <f t="shared" si="19"/>
        <v>0</v>
      </c>
      <c r="AO32" s="397" t="str">
        <f t="shared" si="20"/>
        <v/>
      </c>
      <c r="AP32" s="397" t="str">
        <f t="shared" si="21"/>
        <v/>
      </c>
      <c r="AQ32" s="397" t="str">
        <f t="shared" si="22"/>
        <v/>
      </c>
      <c r="AR32" s="397" t="e">
        <f t="shared" si="23"/>
        <v>#VALUE!</v>
      </c>
      <c r="AS32" s="397" t="e">
        <f t="shared" si="24"/>
        <v>#VALUE!</v>
      </c>
      <c r="AT32" s="397" t="e">
        <f t="shared" si="25"/>
        <v>#VALUE!</v>
      </c>
      <c r="AU32" s="397">
        <f t="shared" si="26"/>
        <v>0</v>
      </c>
      <c r="AV32" s="397" t="str">
        <f t="shared" si="27"/>
        <v/>
      </c>
      <c r="AW32" s="397" t="str">
        <f t="shared" si="28"/>
        <v/>
      </c>
      <c r="AX32" s="397" t="str">
        <f t="shared" si="29"/>
        <v/>
      </c>
      <c r="AY32" s="397" t="e">
        <f t="shared" si="30"/>
        <v>#VALUE!</v>
      </c>
      <c r="AZ32" s="397" t="e">
        <f t="shared" si="31"/>
        <v>#VALUE!</v>
      </c>
      <c r="BA32" s="397" t="e">
        <f t="shared" si="32"/>
        <v>#VALUE!</v>
      </c>
      <c r="BB32" s="397">
        <f t="shared" si="33"/>
        <v>0</v>
      </c>
      <c r="BC32" s="397" t="str">
        <f t="shared" si="34"/>
        <v/>
      </c>
      <c r="BD32" s="397" t="str">
        <f t="shared" si="35"/>
        <v/>
      </c>
      <c r="BE32" s="397" t="str">
        <f t="shared" si="36"/>
        <v/>
      </c>
      <c r="BF32" s="397" t="e">
        <f t="shared" si="37"/>
        <v>#VALUE!</v>
      </c>
      <c r="BG32" s="397" t="e">
        <f t="shared" si="38"/>
        <v>#VALUE!</v>
      </c>
      <c r="BH32" s="397" t="e">
        <f t="shared" si="39"/>
        <v>#VALUE!</v>
      </c>
      <c r="BI32" s="397">
        <f t="shared" si="40"/>
        <v>0</v>
      </c>
      <c r="BJ32" s="397">
        <f t="shared" si="41"/>
        <v>0</v>
      </c>
      <c r="BM32" s="484">
        <v>1</v>
      </c>
      <c r="BN32" s="484">
        <f>IF(SUM('LB 9'!$I$26:'LB 9'!$I$27)=0,1,IF(AND('LB 9'!$I$27=0,'LB 9'!$I$28&lt;&gt;0),0,1))</f>
        <v>1</v>
      </c>
      <c r="BO32" s="484">
        <f>IF(SUM('LB 9'!$I$26:'LB 9'!$I$28)=0,1,IF(AND('LB 9'!$I$28=0,'LB 9'!$I$29&lt;&gt;0),0,1))</f>
        <v>1</v>
      </c>
      <c r="BP32" s="484">
        <f>IF(SUM('LB 9'!$I$26:'LB 9'!$I$29)=0,1,IF(AND('LB 9'!$I$29=0,'LB 9'!$I$30&lt;&gt;0),0,1))</f>
        <v>1</v>
      </c>
      <c r="BQ32" s="484">
        <f>IF(SUM('LB 9'!$I$26:'LB 9'!$I$30)=0,1,IF(AND('LB 9'!$I$30=0,'LB 9'!$I$31&lt;&gt;0),0,1))</f>
        <v>1</v>
      </c>
      <c r="BR32" s="484">
        <f>IF(SUM('LB 9'!$I$26:'LB 9'!$I$31)=0,1,IF(AND('LB 9'!$I$31=0,'LB 9'!$I$32&lt;&gt;0),0,1))</f>
        <v>1</v>
      </c>
      <c r="BS32" s="484">
        <f>IF(SUM('LB 9'!$I$26:'LB 9'!$I$32)=0,1,IF(AND('LB 9'!$I$32=0,'LB 9'!$I$33&lt;&gt;0),0,1))</f>
        <v>1</v>
      </c>
      <c r="BT32" s="484">
        <f>IF(SUM('LB 9'!$I$26:'LB 9'!$I$33)=0,1,IF(AND('LB 9'!$I$33=0,'LB 9'!$I$34&lt;&gt;0),0,1))</f>
        <v>1</v>
      </c>
      <c r="BU32" s="484">
        <f>IF(SUM('LB 9'!$I$26:'LB 9'!$I$34)=0,1,IF(AND('LB 9'!$I$34=0,'LB 9'!$I$35&lt;&gt;0),0,1))</f>
        <v>1</v>
      </c>
      <c r="BV32" s="484">
        <f>IF(SUM('LB 9'!$I$26:'LB 9'!$I$35)=0,1,IF(AND('LB 9'!$I$35=0,'LB 9'!$I$36&lt;&gt;0),0,1))</f>
        <v>1</v>
      </c>
      <c r="BW32" s="484">
        <f>IF(SUM('LB 9'!$I$26:'LB 9'!$I$36)=0,1,IF(AND('LB 9'!$I$36=0,'LB 9'!$I$37&lt;&gt;0),0,1))</f>
        <v>1</v>
      </c>
      <c r="BX32" s="484">
        <f>IF(SUM('LB 9'!$I$26:'LB 9'!$I$37)=0,1,IF(AND('LB 9'!$I$37=0,'LB 9'!$I$38&lt;&gt;0),0,1))</f>
        <v>1</v>
      </c>
      <c r="BY32" s="487">
        <f t="shared" si="42"/>
        <v>0</v>
      </c>
      <c r="BZ32" s="479"/>
      <c r="CA32" s="479"/>
      <c r="CB32" s="479"/>
      <c r="CC32" s="474"/>
      <c r="CD32" s="474"/>
    </row>
    <row r="33" spans="2:82" s="61" customFormat="1" ht="18" customHeight="1" x14ac:dyDescent="0.2">
      <c r="B33" s="24"/>
      <c r="C33" s="217">
        <v>10</v>
      </c>
      <c r="D33" s="269"/>
      <c r="E33" s="269"/>
      <c r="F33" s="321"/>
      <c r="G33" s="325"/>
      <c r="H33" s="323"/>
      <c r="I33" s="324"/>
      <c r="J33" s="324"/>
      <c r="K33" s="324"/>
      <c r="L33" s="324"/>
      <c r="M33" s="324"/>
      <c r="N33" s="410" t="str">
        <f>IF(('LB 10'!E$40+'LB 10'!F$40+'LB 10'!G$40+'LB 10'!J$40+'LB 10'!K$40+'LB 10'!N$40+'LB 10'!O$40+'LB 10'!P$40+'LB 10'!Q$40)=0,"","X")</f>
        <v/>
      </c>
      <c r="O33" s="233"/>
      <c r="P33" s="114"/>
      <c r="Q33" s="396" t="str">
        <f t="shared" si="0"/>
        <v/>
      </c>
      <c r="R33" s="396" t="str">
        <f t="shared" si="1"/>
        <v/>
      </c>
      <c r="S33" s="396" t="str">
        <f t="shared" si="2"/>
        <v/>
      </c>
      <c r="T33" s="483" t="str">
        <f t="shared" si="3"/>
        <v/>
      </c>
      <c r="U33" s="385"/>
      <c r="V33" s="390"/>
      <c r="W33" s="285"/>
      <c r="X33" s="300"/>
      <c r="Y33" s="299">
        <f t="shared" si="4"/>
        <v>0</v>
      </c>
      <c r="Z33" s="299">
        <f t="shared" si="5"/>
        <v>0</v>
      </c>
      <c r="AA33" s="299">
        <f t="shared" si="6"/>
        <v>0</v>
      </c>
      <c r="AB33" s="299">
        <f t="shared" si="7"/>
        <v>0</v>
      </c>
      <c r="AC33" s="299">
        <f t="shared" si="8"/>
        <v>0</v>
      </c>
      <c r="AD33" s="299">
        <f t="shared" si="9"/>
        <v>0</v>
      </c>
      <c r="AE33" s="299">
        <f t="shared" si="10"/>
        <v>0</v>
      </c>
      <c r="AF33" s="299">
        <f t="shared" si="11"/>
        <v>0</v>
      </c>
      <c r="AG33" s="299">
        <f t="shared" si="12"/>
        <v>0</v>
      </c>
      <c r="AH33" s="397" t="str">
        <f t="shared" si="13"/>
        <v/>
      </c>
      <c r="AI33" s="397" t="str">
        <f t="shared" si="14"/>
        <v/>
      </c>
      <c r="AJ33" s="397" t="str">
        <f t="shared" si="15"/>
        <v/>
      </c>
      <c r="AK33" s="397" t="e">
        <f t="shared" si="16"/>
        <v>#VALUE!</v>
      </c>
      <c r="AL33" s="397" t="e">
        <f t="shared" si="17"/>
        <v>#VALUE!</v>
      </c>
      <c r="AM33" s="397" t="e">
        <f t="shared" si="18"/>
        <v>#VALUE!</v>
      </c>
      <c r="AN33" s="397">
        <f t="shared" si="19"/>
        <v>0</v>
      </c>
      <c r="AO33" s="397" t="str">
        <f t="shared" si="20"/>
        <v/>
      </c>
      <c r="AP33" s="397" t="str">
        <f t="shared" si="21"/>
        <v/>
      </c>
      <c r="AQ33" s="397" t="str">
        <f t="shared" si="22"/>
        <v/>
      </c>
      <c r="AR33" s="397" t="e">
        <f t="shared" si="23"/>
        <v>#VALUE!</v>
      </c>
      <c r="AS33" s="397" t="e">
        <f t="shared" si="24"/>
        <v>#VALUE!</v>
      </c>
      <c r="AT33" s="397" t="e">
        <f t="shared" si="25"/>
        <v>#VALUE!</v>
      </c>
      <c r="AU33" s="397">
        <f t="shared" si="26"/>
        <v>0</v>
      </c>
      <c r="AV33" s="397" t="str">
        <f t="shared" si="27"/>
        <v/>
      </c>
      <c r="AW33" s="397" t="str">
        <f t="shared" si="28"/>
        <v/>
      </c>
      <c r="AX33" s="397" t="str">
        <f t="shared" si="29"/>
        <v/>
      </c>
      <c r="AY33" s="397" t="e">
        <f t="shared" si="30"/>
        <v>#VALUE!</v>
      </c>
      <c r="AZ33" s="397" t="e">
        <f t="shared" si="31"/>
        <v>#VALUE!</v>
      </c>
      <c r="BA33" s="397" t="e">
        <f t="shared" si="32"/>
        <v>#VALUE!</v>
      </c>
      <c r="BB33" s="397">
        <f t="shared" si="33"/>
        <v>0</v>
      </c>
      <c r="BC33" s="397" t="str">
        <f t="shared" si="34"/>
        <v/>
      </c>
      <c r="BD33" s="397" t="str">
        <f t="shared" si="35"/>
        <v/>
      </c>
      <c r="BE33" s="397" t="str">
        <f t="shared" si="36"/>
        <v/>
      </c>
      <c r="BF33" s="397" t="e">
        <f t="shared" si="37"/>
        <v>#VALUE!</v>
      </c>
      <c r="BG33" s="397" t="e">
        <f t="shared" si="38"/>
        <v>#VALUE!</v>
      </c>
      <c r="BH33" s="397" t="e">
        <f t="shared" si="39"/>
        <v>#VALUE!</v>
      </c>
      <c r="BI33" s="397">
        <f t="shared" si="40"/>
        <v>0</v>
      </c>
      <c r="BJ33" s="397">
        <f t="shared" si="41"/>
        <v>0</v>
      </c>
      <c r="BM33" s="484">
        <v>1</v>
      </c>
      <c r="BN33" s="484">
        <f>IF(SUM('LB 10'!$I$26:'LB 10'!$I$27)=0,1,IF(AND('LB 10'!$I$27=0,'LB 10'!$I$28&lt;&gt;0),0,1))</f>
        <v>1</v>
      </c>
      <c r="BO33" s="484">
        <f>IF(SUM('LB 10'!$I$26:'LB 10'!$I$28)=0,1,IF(AND('LB 10'!$I$28=0,'LB 10'!$I$29&lt;&gt;0),0,1))</f>
        <v>1</v>
      </c>
      <c r="BP33" s="484">
        <f>IF(SUM('LB 10'!$I$26:'LB 10'!$I$29)=0,1,IF(AND('LB 10'!$I$29=0,'LB 10'!$I$30&lt;&gt;0),0,1))</f>
        <v>1</v>
      </c>
      <c r="BQ33" s="484">
        <f>IF(SUM('LB 10'!$I$26:'LB 10'!$I$30)=0,1,IF(AND('LB 10'!$I$30=0,'LB 10'!$I$31&lt;&gt;0),0,1))</f>
        <v>1</v>
      </c>
      <c r="BR33" s="484">
        <f>IF(SUM('LB 10'!$I$26:'LB 10'!$I$31)=0,1,IF(AND('LB 10'!$I$31=0,'LB 10'!$I$32&lt;&gt;0),0,1))</f>
        <v>1</v>
      </c>
      <c r="BS33" s="484">
        <f>IF(SUM('LB 10'!$I$26:'LB 10'!$I$32)=0,1,IF(AND('LB 10'!$I$32=0,'LB 10'!$I$33&lt;&gt;0),0,1))</f>
        <v>1</v>
      </c>
      <c r="BT33" s="484">
        <f>IF(SUM('LB 10'!$I$26:'LB 10'!$I$33)=0,1,IF(AND('LB 10'!$I$33=0,'LB 10'!$I$34&lt;&gt;0),0,1))</f>
        <v>1</v>
      </c>
      <c r="BU33" s="484">
        <f>IF(SUM('LB 10'!$I$26:'LB 10'!$I$34)=0,1,IF(AND('LB 10'!$I$34=0,'LB 10'!$I$35&lt;&gt;0),0,1))</f>
        <v>1</v>
      </c>
      <c r="BV33" s="484">
        <f>IF(SUM('LB 10'!$I$26:'LB 10'!$I$35)=0,1,IF(AND('LB 10'!$I$35=0,'LB 10'!$I$36&lt;&gt;0),0,1))</f>
        <v>1</v>
      </c>
      <c r="BW33" s="484">
        <f>IF(SUM('LB 10'!$I$26:'LB 10'!$I$36)=0,1,IF(AND('LB 10'!$I$36=0,'LB 10'!$I$37&lt;&gt;0),0,1))</f>
        <v>1</v>
      </c>
      <c r="BX33" s="484">
        <f>IF(SUM('LB 10'!$I$26:'LB 10'!$I$37)=0,1,IF(AND('LB 10'!$I$37=0,'LB 10'!$I$38&lt;&gt;0),0,1))</f>
        <v>1</v>
      </c>
      <c r="BY33" s="487">
        <f t="shared" si="42"/>
        <v>0</v>
      </c>
      <c r="BZ33" s="479"/>
      <c r="CA33" s="479"/>
      <c r="CB33" s="479"/>
      <c r="CC33" s="474"/>
      <c r="CD33" s="474"/>
    </row>
    <row r="34" spans="2:82" s="61" customFormat="1" ht="18" customHeight="1" x14ac:dyDescent="0.2">
      <c r="B34" s="24"/>
      <c r="C34" s="217">
        <v>11</v>
      </c>
      <c r="D34" s="269"/>
      <c r="E34" s="269"/>
      <c r="F34" s="321"/>
      <c r="G34" s="325"/>
      <c r="H34" s="323"/>
      <c r="I34" s="324"/>
      <c r="J34" s="324"/>
      <c r="K34" s="324"/>
      <c r="L34" s="324"/>
      <c r="M34" s="324"/>
      <c r="N34" s="410" t="str">
        <f>IF(('LB 11'!E$40+'LB 11'!F$40+'LB 11'!G$40+'LB 11'!J$40+'LB 11'!K$40+'LB 11'!N$40+'LB 11'!O$40+'LB 11'!P$40+'LB 11'!Q$40)=0,"","X")</f>
        <v/>
      </c>
      <c r="O34" s="233"/>
      <c r="P34" s="114"/>
      <c r="Q34" s="396" t="str">
        <f t="shared" si="0"/>
        <v/>
      </c>
      <c r="R34" s="396" t="str">
        <f t="shared" si="1"/>
        <v/>
      </c>
      <c r="S34" s="396" t="str">
        <f t="shared" si="2"/>
        <v/>
      </c>
      <c r="T34" s="483" t="str">
        <f t="shared" si="3"/>
        <v/>
      </c>
      <c r="U34" s="396" t="str">
        <f>IF(BY22=0,"","!!!!!")</f>
        <v/>
      </c>
      <c r="V34" s="454" t="str">
        <f>IF(BY22=0,"","UNTERBROCHENE LOHNZAHLUNG")</f>
        <v/>
      </c>
      <c r="W34" s="285"/>
      <c r="X34" s="300"/>
      <c r="Y34" s="299">
        <f t="shared" si="4"/>
        <v>0</v>
      </c>
      <c r="Z34" s="299">
        <f t="shared" si="5"/>
        <v>0</v>
      </c>
      <c r="AA34" s="299">
        <f t="shared" si="6"/>
        <v>0</v>
      </c>
      <c r="AB34" s="299">
        <f t="shared" si="7"/>
        <v>0</v>
      </c>
      <c r="AC34" s="299">
        <f t="shared" si="8"/>
        <v>0</v>
      </c>
      <c r="AD34" s="299">
        <f t="shared" si="9"/>
        <v>0</v>
      </c>
      <c r="AE34" s="299">
        <f t="shared" si="10"/>
        <v>0</v>
      </c>
      <c r="AF34" s="299">
        <f t="shared" si="11"/>
        <v>0</v>
      </c>
      <c r="AG34" s="299">
        <f t="shared" si="12"/>
        <v>0</v>
      </c>
      <c r="AH34" s="397" t="str">
        <f t="shared" si="13"/>
        <v/>
      </c>
      <c r="AI34" s="397" t="str">
        <f t="shared" si="14"/>
        <v/>
      </c>
      <c r="AJ34" s="397" t="str">
        <f t="shared" si="15"/>
        <v/>
      </c>
      <c r="AK34" s="397" t="e">
        <f t="shared" si="16"/>
        <v>#VALUE!</v>
      </c>
      <c r="AL34" s="397" t="e">
        <f t="shared" si="17"/>
        <v>#VALUE!</v>
      </c>
      <c r="AM34" s="397" t="e">
        <f t="shared" si="18"/>
        <v>#VALUE!</v>
      </c>
      <c r="AN34" s="397">
        <f t="shared" si="19"/>
        <v>0</v>
      </c>
      <c r="AO34" s="397" t="str">
        <f t="shared" si="20"/>
        <v/>
      </c>
      <c r="AP34" s="397" t="str">
        <f t="shared" si="21"/>
        <v/>
      </c>
      <c r="AQ34" s="397" t="str">
        <f t="shared" si="22"/>
        <v/>
      </c>
      <c r="AR34" s="397" t="e">
        <f t="shared" si="23"/>
        <v>#VALUE!</v>
      </c>
      <c r="AS34" s="397" t="e">
        <f t="shared" si="24"/>
        <v>#VALUE!</v>
      </c>
      <c r="AT34" s="397" t="e">
        <f t="shared" si="25"/>
        <v>#VALUE!</v>
      </c>
      <c r="AU34" s="397">
        <f t="shared" si="26"/>
        <v>0</v>
      </c>
      <c r="AV34" s="397" t="str">
        <f t="shared" si="27"/>
        <v/>
      </c>
      <c r="AW34" s="397" t="str">
        <f t="shared" si="28"/>
        <v/>
      </c>
      <c r="AX34" s="397" t="str">
        <f t="shared" si="29"/>
        <v/>
      </c>
      <c r="AY34" s="397" t="e">
        <f t="shared" si="30"/>
        <v>#VALUE!</v>
      </c>
      <c r="AZ34" s="397" t="e">
        <f t="shared" si="31"/>
        <v>#VALUE!</v>
      </c>
      <c r="BA34" s="397" t="e">
        <f t="shared" si="32"/>
        <v>#VALUE!</v>
      </c>
      <c r="BB34" s="397">
        <f t="shared" si="33"/>
        <v>0</v>
      </c>
      <c r="BC34" s="397" t="str">
        <f t="shared" si="34"/>
        <v/>
      </c>
      <c r="BD34" s="397" t="str">
        <f t="shared" si="35"/>
        <v/>
      </c>
      <c r="BE34" s="397" t="str">
        <f t="shared" si="36"/>
        <v/>
      </c>
      <c r="BF34" s="397" t="e">
        <f t="shared" si="37"/>
        <v>#VALUE!</v>
      </c>
      <c r="BG34" s="397" t="e">
        <f t="shared" si="38"/>
        <v>#VALUE!</v>
      </c>
      <c r="BH34" s="397" t="e">
        <f t="shared" si="39"/>
        <v>#VALUE!</v>
      </c>
      <c r="BI34" s="397">
        <f t="shared" si="40"/>
        <v>0</v>
      </c>
      <c r="BJ34" s="397">
        <f t="shared" si="41"/>
        <v>0</v>
      </c>
      <c r="BM34" s="484">
        <v>1</v>
      </c>
      <c r="BN34" s="484">
        <f>IF(SUM('LB 11'!$I$26:'LB 11'!$I$27)=0,1,IF(AND('LB 11'!$I$27=0,'LB 11'!$I$28&lt;&gt;0),0,1))</f>
        <v>1</v>
      </c>
      <c r="BO34" s="484">
        <f>IF(SUM('LB 11'!$I$26:'LB 11'!$I$28)=0,1,IF(AND('LB 11'!$I$28=0,'LB 11'!$I$29&lt;&gt;0),0,1))</f>
        <v>1</v>
      </c>
      <c r="BP34" s="484">
        <f>IF(SUM('LB 11'!$I$26:'LB 11'!$I$29)=0,1,IF(AND('LB 11'!$I$29=0,'LB 11'!$I$30&lt;&gt;0),0,1))</f>
        <v>1</v>
      </c>
      <c r="BQ34" s="484">
        <f>IF(SUM('LB 11'!$I$26:'LB 11'!$I$30)=0,1,IF(AND('LB 11'!$I$30=0,'LB 11'!$I$31&lt;&gt;0),0,1))</f>
        <v>1</v>
      </c>
      <c r="BR34" s="484">
        <f>IF(SUM('LB 11'!$I$26:'LB 11'!$I$31)=0,1,IF(AND('LB 11'!$I$31=0,'LB 11'!$I$32&lt;&gt;0),0,1))</f>
        <v>1</v>
      </c>
      <c r="BS34" s="484">
        <f>IF(SUM('LB 11'!$I$26:'LB 11'!$I$32)=0,1,IF(AND('LB 11'!$I$32=0,'LB 11'!$I$33&lt;&gt;0),0,1))</f>
        <v>1</v>
      </c>
      <c r="BT34" s="484">
        <f>IF(SUM('LB 11'!$I$26:'LB 11'!$I$33)=0,1,IF(AND('LB 11'!$I$33=0,'LB 11'!$I$34&lt;&gt;0),0,1))</f>
        <v>1</v>
      </c>
      <c r="BU34" s="484">
        <f>IF(SUM('LB 11'!$I$26:'LB 11'!$I$34)=0,1,IF(AND('LB 11'!$I$34=0,'LB 11'!$I$35&lt;&gt;0),0,1))</f>
        <v>1</v>
      </c>
      <c r="BV34" s="484">
        <f>IF(SUM('LB 11'!$I$26:'LB 11'!$I$35)=0,1,IF(AND('LB 11'!$I$35=0,'LB 11'!$I$36&lt;&gt;0),0,1))</f>
        <v>1</v>
      </c>
      <c r="BW34" s="484">
        <f>IF(SUM('LB 11'!$I$26:'LB 11'!$I$36)=0,1,IF(AND('LB 11'!$I$36=0,'LB 11'!$I$37&lt;&gt;0),0,1))</f>
        <v>1</v>
      </c>
      <c r="BX34" s="484">
        <f>IF(SUM('LB 11'!$I$26:'LB 11'!$I$37)=0,1,IF(AND('LB 11'!$I$37=0,'LB 11'!$I$38&lt;&gt;0),0,1))</f>
        <v>1</v>
      </c>
      <c r="BY34" s="487">
        <f t="shared" si="42"/>
        <v>0</v>
      </c>
      <c r="BZ34" s="479"/>
      <c r="CA34" s="479"/>
      <c r="CB34" s="479"/>
      <c r="CC34" s="474"/>
      <c r="CD34" s="474"/>
    </row>
    <row r="35" spans="2:82" s="61" customFormat="1" ht="18" customHeight="1" x14ac:dyDescent="0.2">
      <c r="B35" s="24"/>
      <c r="C35" s="217">
        <v>12</v>
      </c>
      <c r="D35" s="269"/>
      <c r="E35" s="269"/>
      <c r="F35" s="321"/>
      <c r="G35" s="325"/>
      <c r="H35" s="323"/>
      <c r="I35" s="324"/>
      <c r="J35" s="324"/>
      <c r="K35" s="324"/>
      <c r="L35" s="324"/>
      <c r="M35" s="324"/>
      <c r="N35" s="410" t="str">
        <f>IF(('LB 12'!E$40+'LB 12'!F$40+'LB 12'!G$40+'LB 12'!J$40+'LB 12'!K$40+'LB 12'!N$40+'LB 12'!O$40+'LB 12'!P$40+'LB 12'!Q$40)=0,"","X")</f>
        <v/>
      </c>
      <c r="O35" s="233"/>
      <c r="P35" s="114"/>
      <c r="Q35" s="396" t="str">
        <f t="shared" si="0"/>
        <v/>
      </c>
      <c r="R35" s="396" t="str">
        <f t="shared" si="1"/>
        <v/>
      </c>
      <c r="S35" s="396" t="str">
        <f t="shared" si="2"/>
        <v/>
      </c>
      <c r="T35" s="483" t="str">
        <f t="shared" si="3"/>
        <v/>
      </c>
      <c r="U35" s="385"/>
      <c r="V35" s="454" t="str">
        <f>IF(BY22=0,"","BITTE MEHRERE LOHNBLÄTTER VERWENDEN")</f>
        <v/>
      </c>
      <c r="W35" s="285"/>
      <c r="X35" s="300"/>
      <c r="Y35" s="299">
        <f t="shared" si="4"/>
        <v>0</v>
      </c>
      <c r="Z35" s="299">
        <f t="shared" si="5"/>
        <v>0</v>
      </c>
      <c r="AA35" s="299">
        <f t="shared" si="6"/>
        <v>0</v>
      </c>
      <c r="AB35" s="299">
        <f t="shared" si="7"/>
        <v>0</v>
      </c>
      <c r="AC35" s="299">
        <f t="shared" si="8"/>
        <v>0</v>
      </c>
      <c r="AD35" s="299">
        <f t="shared" si="9"/>
        <v>0</v>
      </c>
      <c r="AE35" s="299">
        <f t="shared" si="10"/>
        <v>0</v>
      </c>
      <c r="AF35" s="299">
        <f t="shared" si="11"/>
        <v>0</v>
      </c>
      <c r="AG35" s="299">
        <f t="shared" si="12"/>
        <v>0</v>
      </c>
      <c r="AH35" s="397" t="str">
        <f t="shared" si="13"/>
        <v/>
      </c>
      <c r="AI35" s="397" t="str">
        <f t="shared" si="14"/>
        <v/>
      </c>
      <c r="AJ35" s="397" t="str">
        <f t="shared" si="15"/>
        <v/>
      </c>
      <c r="AK35" s="397" t="e">
        <f t="shared" si="16"/>
        <v>#VALUE!</v>
      </c>
      <c r="AL35" s="397" t="e">
        <f t="shared" si="17"/>
        <v>#VALUE!</v>
      </c>
      <c r="AM35" s="397" t="e">
        <f t="shared" si="18"/>
        <v>#VALUE!</v>
      </c>
      <c r="AN35" s="397">
        <f t="shared" si="19"/>
        <v>0</v>
      </c>
      <c r="AO35" s="397" t="str">
        <f t="shared" si="20"/>
        <v/>
      </c>
      <c r="AP35" s="397" t="str">
        <f t="shared" si="21"/>
        <v/>
      </c>
      <c r="AQ35" s="397" t="str">
        <f t="shared" si="22"/>
        <v/>
      </c>
      <c r="AR35" s="397" t="e">
        <f t="shared" si="23"/>
        <v>#VALUE!</v>
      </c>
      <c r="AS35" s="397" t="e">
        <f t="shared" si="24"/>
        <v>#VALUE!</v>
      </c>
      <c r="AT35" s="397" t="e">
        <f t="shared" si="25"/>
        <v>#VALUE!</v>
      </c>
      <c r="AU35" s="397">
        <f t="shared" si="26"/>
        <v>0</v>
      </c>
      <c r="AV35" s="397" t="str">
        <f t="shared" si="27"/>
        <v/>
      </c>
      <c r="AW35" s="397" t="str">
        <f t="shared" si="28"/>
        <v/>
      </c>
      <c r="AX35" s="397" t="str">
        <f t="shared" si="29"/>
        <v/>
      </c>
      <c r="AY35" s="397" t="e">
        <f t="shared" si="30"/>
        <v>#VALUE!</v>
      </c>
      <c r="AZ35" s="397" t="e">
        <f t="shared" si="31"/>
        <v>#VALUE!</v>
      </c>
      <c r="BA35" s="397" t="e">
        <f t="shared" si="32"/>
        <v>#VALUE!</v>
      </c>
      <c r="BB35" s="397">
        <f t="shared" si="33"/>
        <v>0</v>
      </c>
      <c r="BC35" s="397" t="str">
        <f t="shared" si="34"/>
        <v/>
      </c>
      <c r="BD35" s="397" t="str">
        <f t="shared" si="35"/>
        <v/>
      </c>
      <c r="BE35" s="397" t="str">
        <f t="shared" si="36"/>
        <v/>
      </c>
      <c r="BF35" s="397" t="e">
        <f t="shared" si="37"/>
        <v>#VALUE!</v>
      </c>
      <c r="BG35" s="397" t="e">
        <f t="shared" si="38"/>
        <v>#VALUE!</v>
      </c>
      <c r="BH35" s="397" t="e">
        <f t="shared" si="39"/>
        <v>#VALUE!</v>
      </c>
      <c r="BI35" s="397">
        <f t="shared" si="40"/>
        <v>0</v>
      </c>
      <c r="BJ35" s="397">
        <f t="shared" si="41"/>
        <v>0</v>
      </c>
      <c r="BM35" s="484">
        <v>1</v>
      </c>
      <c r="BN35" s="484">
        <f>IF(SUM('LB 12'!$I$26:'LB 12'!$I$27)=0,1,IF(AND('LB 12'!$I$27=0,'LB 12'!$I$28&lt;&gt;0),0,1))</f>
        <v>1</v>
      </c>
      <c r="BO35" s="484">
        <f>IF(SUM('LB 12'!$I$26:'LB 12'!$I$28)=0,1,IF(AND('LB 12'!$I$28=0,'LB 12'!$I$29&lt;&gt;0),0,1))</f>
        <v>1</v>
      </c>
      <c r="BP35" s="484">
        <f>IF(SUM('LB 12'!$I$26:'LB 12'!$I$29)=0,1,IF(AND('LB 12'!$I$29=0,'LB 12'!$I$30&lt;&gt;0),0,1))</f>
        <v>1</v>
      </c>
      <c r="BQ35" s="484">
        <f>IF(SUM('LB 12'!$I$26:'LB 12'!$I$30)=0,1,IF(AND('LB 12'!$I$30=0,'LB 12'!$I$31&lt;&gt;0),0,1))</f>
        <v>1</v>
      </c>
      <c r="BR35" s="484">
        <f>IF(SUM('LB 12'!$I$26:'LB 12'!$I$31)=0,1,IF(AND('LB 12'!$I$31=0,'LB 12'!$I$32&lt;&gt;0),0,1))</f>
        <v>1</v>
      </c>
      <c r="BS35" s="484">
        <f>IF(SUM('LB 12'!$I$26:'LB 12'!$I$32)=0,1,IF(AND('LB 12'!$I$32=0,'LB 12'!$I$33&lt;&gt;0),0,1))</f>
        <v>1</v>
      </c>
      <c r="BT35" s="484">
        <f>IF(SUM('LB 12'!$I$26:'LB 12'!$I$33)=0,1,IF(AND('LB 12'!$I$33=0,'LB 12'!$I$34&lt;&gt;0),0,1))</f>
        <v>1</v>
      </c>
      <c r="BU35" s="484">
        <f>IF(SUM('LB 12'!$I$26:'LB 12'!$I$34)=0,1,IF(AND('LB 12'!$I$34=0,'LB 12'!$I$35&lt;&gt;0),0,1))</f>
        <v>1</v>
      </c>
      <c r="BV35" s="484">
        <f>IF(SUM('LB 12'!$I$26:'LB 12'!$I$35)=0,1,IF(AND('LB 12'!$I$35=0,'LB 12'!$I$36&lt;&gt;0),0,1))</f>
        <v>1</v>
      </c>
      <c r="BW35" s="484">
        <f>IF(SUM('LB 12'!$I$26:'LB 12'!$I$36)=0,1,IF(AND('LB 12'!$I$36=0,'LB 12'!$I$37&lt;&gt;0),0,1))</f>
        <v>1</v>
      </c>
      <c r="BX35" s="484">
        <f>IF(SUM('LB 12'!$I$26:'LB 12'!$I$37)=0,1,IF(AND('LB 12'!$I$37=0,'LB 12'!$I$38&lt;&gt;0),0,1))</f>
        <v>1</v>
      </c>
      <c r="BY35" s="487">
        <f t="shared" si="42"/>
        <v>0</v>
      </c>
      <c r="BZ35" s="479"/>
      <c r="CA35" s="479"/>
      <c r="CB35" s="479"/>
      <c r="CC35" s="474"/>
      <c r="CD35" s="474"/>
    </row>
    <row r="36" spans="2:82" s="61" customFormat="1" ht="18" customHeight="1" x14ac:dyDescent="0.2">
      <c r="B36" s="24"/>
      <c r="C36" s="217">
        <v>13</v>
      </c>
      <c r="D36" s="269"/>
      <c r="E36" s="269"/>
      <c r="F36" s="321"/>
      <c r="G36" s="325"/>
      <c r="H36" s="323"/>
      <c r="I36" s="324"/>
      <c r="J36" s="324"/>
      <c r="K36" s="324"/>
      <c r="L36" s="324"/>
      <c r="M36" s="324"/>
      <c r="N36" s="410" t="str">
        <f>IF(('LB 13'!E$40+'LB 13'!F$40+'LB 13'!G$40+'LB 13'!J$40+'LB 13'!K$40+'LB 13'!N$40+'LB 13'!O$40+'LB 13'!P$40+'LB 13'!Q$40)=0,"","X")</f>
        <v/>
      </c>
      <c r="O36" s="233"/>
      <c r="P36" s="114"/>
      <c r="Q36" s="396" t="str">
        <f t="shared" si="0"/>
        <v/>
      </c>
      <c r="R36" s="396" t="str">
        <f t="shared" si="1"/>
        <v/>
      </c>
      <c r="S36" s="396" t="str">
        <f t="shared" si="2"/>
        <v/>
      </c>
      <c r="T36" s="483" t="str">
        <f t="shared" si="3"/>
        <v/>
      </c>
      <c r="U36" s="385"/>
      <c r="V36" s="390"/>
      <c r="W36" s="285"/>
      <c r="X36" s="300"/>
      <c r="Y36" s="299">
        <f t="shared" si="4"/>
        <v>0</v>
      </c>
      <c r="Z36" s="299">
        <f t="shared" si="5"/>
        <v>0</v>
      </c>
      <c r="AA36" s="299">
        <f t="shared" si="6"/>
        <v>0</v>
      </c>
      <c r="AB36" s="299">
        <f t="shared" si="7"/>
        <v>0</v>
      </c>
      <c r="AC36" s="299">
        <f t="shared" si="8"/>
        <v>0</v>
      </c>
      <c r="AD36" s="299">
        <f t="shared" si="9"/>
        <v>0</v>
      </c>
      <c r="AE36" s="299">
        <f t="shared" si="10"/>
        <v>0</v>
      </c>
      <c r="AF36" s="299">
        <f t="shared" si="11"/>
        <v>0</v>
      </c>
      <c r="AG36" s="299">
        <f t="shared" si="12"/>
        <v>0</v>
      </c>
      <c r="AH36" s="397" t="str">
        <f t="shared" si="13"/>
        <v/>
      </c>
      <c r="AI36" s="397" t="str">
        <f t="shared" si="14"/>
        <v/>
      </c>
      <c r="AJ36" s="397" t="str">
        <f t="shared" si="15"/>
        <v/>
      </c>
      <c r="AK36" s="397" t="e">
        <f t="shared" si="16"/>
        <v>#VALUE!</v>
      </c>
      <c r="AL36" s="397" t="e">
        <f t="shared" si="17"/>
        <v>#VALUE!</v>
      </c>
      <c r="AM36" s="397" t="e">
        <f t="shared" si="18"/>
        <v>#VALUE!</v>
      </c>
      <c r="AN36" s="397">
        <f t="shared" si="19"/>
        <v>0</v>
      </c>
      <c r="AO36" s="397" t="str">
        <f t="shared" si="20"/>
        <v/>
      </c>
      <c r="AP36" s="397" t="str">
        <f t="shared" si="21"/>
        <v/>
      </c>
      <c r="AQ36" s="397" t="str">
        <f t="shared" si="22"/>
        <v/>
      </c>
      <c r="AR36" s="397" t="e">
        <f t="shared" si="23"/>
        <v>#VALUE!</v>
      </c>
      <c r="AS36" s="397" t="e">
        <f t="shared" si="24"/>
        <v>#VALUE!</v>
      </c>
      <c r="AT36" s="397" t="e">
        <f t="shared" si="25"/>
        <v>#VALUE!</v>
      </c>
      <c r="AU36" s="397">
        <f t="shared" si="26"/>
        <v>0</v>
      </c>
      <c r="AV36" s="397" t="str">
        <f t="shared" si="27"/>
        <v/>
      </c>
      <c r="AW36" s="397" t="str">
        <f t="shared" si="28"/>
        <v/>
      </c>
      <c r="AX36" s="397" t="str">
        <f t="shared" si="29"/>
        <v/>
      </c>
      <c r="AY36" s="397" t="e">
        <f t="shared" si="30"/>
        <v>#VALUE!</v>
      </c>
      <c r="AZ36" s="397" t="e">
        <f t="shared" si="31"/>
        <v>#VALUE!</v>
      </c>
      <c r="BA36" s="397" t="e">
        <f t="shared" si="32"/>
        <v>#VALUE!</v>
      </c>
      <c r="BB36" s="397">
        <f t="shared" si="33"/>
        <v>0</v>
      </c>
      <c r="BC36" s="397" t="str">
        <f t="shared" si="34"/>
        <v/>
      </c>
      <c r="BD36" s="397" t="str">
        <f t="shared" si="35"/>
        <v/>
      </c>
      <c r="BE36" s="397" t="str">
        <f t="shared" si="36"/>
        <v/>
      </c>
      <c r="BF36" s="397" t="e">
        <f t="shared" si="37"/>
        <v>#VALUE!</v>
      </c>
      <c r="BG36" s="397" t="e">
        <f t="shared" si="38"/>
        <v>#VALUE!</v>
      </c>
      <c r="BH36" s="397" t="e">
        <f t="shared" si="39"/>
        <v>#VALUE!</v>
      </c>
      <c r="BI36" s="397">
        <f t="shared" si="40"/>
        <v>0</v>
      </c>
      <c r="BJ36" s="397">
        <f t="shared" si="41"/>
        <v>0</v>
      </c>
      <c r="BM36" s="484">
        <v>1</v>
      </c>
      <c r="BN36" s="484">
        <f>IF(SUM('LB 13'!$I$26:'LB 13'!$I$27)=0,1,IF(AND('LB 13'!$I$27=0,'LB 13'!$I$28&lt;&gt;0),0,1))</f>
        <v>1</v>
      </c>
      <c r="BO36" s="484">
        <f>IF(SUM('LB 13'!$I$26:'LB 13'!$I$28)=0,1,IF(AND('LB 13'!$I$28=0,'LB 13'!$I$29&lt;&gt;0),0,1))</f>
        <v>1</v>
      </c>
      <c r="BP36" s="484">
        <f>IF(SUM('LB 13'!$I$26:'LB 13'!$I$29)=0,1,IF(AND('LB 13'!$I$29=0,'LB 13'!$I$30&lt;&gt;0),0,1))</f>
        <v>1</v>
      </c>
      <c r="BQ36" s="484">
        <f>IF(SUM('LB 13'!$I$26:'LB 13'!$I$30)=0,1,IF(AND('LB 13'!$I$30=0,'LB 13'!$I$31&lt;&gt;0),0,1))</f>
        <v>1</v>
      </c>
      <c r="BR36" s="484">
        <f>IF(SUM('LB 13'!$I$26:'LB 13'!$I$31)=0,1,IF(AND('LB 13'!$I$31=0,'LB 13'!$I$32&lt;&gt;0),0,1))</f>
        <v>1</v>
      </c>
      <c r="BS36" s="484">
        <f>IF(SUM('LB 13'!$I$26:'LB 13'!$I$32)=0,1,IF(AND('LB 13'!$I$32=0,'LB 13'!$I$33&lt;&gt;0),0,1))</f>
        <v>1</v>
      </c>
      <c r="BT36" s="484">
        <f>IF(SUM('LB 13'!$I$26:'LB 13'!$I$33)=0,1,IF(AND('LB 13'!$I$33=0,'LB 13'!$I$34&lt;&gt;0),0,1))</f>
        <v>1</v>
      </c>
      <c r="BU36" s="484">
        <f>IF(SUM('LB 13'!$I$26:'LB 13'!$I$34)=0,1,IF(AND('LB 13'!$I$34=0,'LB 13'!$I$35&lt;&gt;0),0,1))</f>
        <v>1</v>
      </c>
      <c r="BV36" s="484">
        <f>IF(SUM('LB 13'!$I$26:'LB 13'!$I$35)=0,1,IF(AND('LB 13'!$I$35=0,'LB 13'!$I$36&lt;&gt;0),0,1))</f>
        <v>1</v>
      </c>
      <c r="BW36" s="484">
        <f>IF(SUM('LB 13'!$I$26:'LB 13'!$I$36)=0,1,IF(AND('LB 13'!$I$36=0,'LB 13'!$I$37&lt;&gt;0),0,1))</f>
        <v>1</v>
      </c>
      <c r="BX36" s="484">
        <f>IF(SUM('LB 13'!$I$26:'LB 13'!$I$37)=0,1,IF(AND('LB 13'!$I$37=0,'LB 13'!$I$38&lt;&gt;0),0,1))</f>
        <v>1</v>
      </c>
      <c r="BY36" s="487">
        <f t="shared" si="42"/>
        <v>0</v>
      </c>
      <c r="BZ36" s="479"/>
      <c r="CA36" s="479"/>
      <c r="CB36" s="479"/>
      <c r="CC36" s="474"/>
      <c r="CD36" s="474"/>
    </row>
    <row r="37" spans="2:82" s="61" customFormat="1" ht="18" customHeight="1" x14ac:dyDescent="0.2">
      <c r="B37" s="24"/>
      <c r="C37" s="217">
        <v>14</v>
      </c>
      <c r="D37" s="269"/>
      <c r="E37" s="269"/>
      <c r="F37" s="321"/>
      <c r="G37" s="325"/>
      <c r="H37" s="323"/>
      <c r="I37" s="324"/>
      <c r="J37" s="324"/>
      <c r="K37" s="324"/>
      <c r="L37" s="324"/>
      <c r="M37" s="324"/>
      <c r="N37" s="410" t="str">
        <f>IF(('LB 14'!E$40+'LB 14'!F$40+'LB 14'!G$40+'LB 14'!J$40+'LB 14'!K$40+'LB 14'!N$40+'LB 14'!O$40+'LB 14'!P$40+'LB 14'!Q$40)=0,"","X")</f>
        <v/>
      </c>
      <c r="O37" s="233"/>
      <c r="P37" s="114"/>
      <c r="Q37" s="396" t="str">
        <f t="shared" si="0"/>
        <v/>
      </c>
      <c r="R37" s="396" t="str">
        <f t="shared" si="1"/>
        <v/>
      </c>
      <c r="S37" s="396" t="str">
        <f t="shared" si="2"/>
        <v/>
      </c>
      <c r="T37" s="483" t="str">
        <f t="shared" si="3"/>
        <v/>
      </c>
      <c r="U37" s="385"/>
      <c r="V37" s="390"/>
      <c r="W37" s="285"/>
      <c r="X37" s="300"/>
      <c r="Y37" s="299">
        <f t="shared" si="4"/>
        <v>0</v>
      </c>
      <c r="Z37" s="299">
        <f t="shared" si="5"/>
        <v>0</v>
      </c>
      <c r="AA37" s="299">
        <f t="shared" si="6"/>
        <v>0</v>
      </c>
      <c r="AB37" s="299">
        <f t="shared" si="7"/>
        <v>0</v>
      </c>
      <c r="AC37" s="299">
        <f t="shared" si="8"/>
        <v>0</v>
      </c>
      <c r="AD37" s="299">
        <f t="shared" si="9"/>
        <v>0</v>
      </c>
      <c r="AE37" s="299">
        <f t="shared" si="10"/>
        <v>0</v>
      </c>
      <c r="AF37" s="299">
        <f t="shared" si="11"/>
        <v>0</v>
      </c>
      <c r="AG37" s="299">
        <f t="shared" si="12"/>
        <v>0</v>
      </c>
      <c r="AH37" s="397" t="str">
        <f t="shared" si="13"/>
        <v/>
      </c>
      <c r="AI37" s="397" t="str">
        <f t="shared" si="14"/>
        <v/>
      </c>
      <c r="AJ37" s="397" t="str">
        <f t="shared" si="15"/>
        <v/>
      </c>
      <c r="AK37" s="397" t="e">
        <f t="shared" si="16"/>
        <v>#VALUE!</v>
      </c>
      <c r="AL37" s="397" t="e">
        <f t="shared" si="17"/>
        <v>#VALUE!</v>
      </c>
      <c r="AM37" s="397" t="e">
        <f t="shared" si="18"/>
        <v>#VALUE!</v>
      </c>
      <c r="AN37" s="397">
        <f t="shared" si="19"/>
        <v>0</v>
      </c>
      <c r="AO37" s="397" t="str">
        <f t="shared" si="20"/>
        <v/>
      </c>
      <c r="AP37" s="397" t="str">
        <f t="shared" si="21"/>
        <v/>
      </c>
      <c r="AQ37" s="397" t="str">
        <f t="shared" si="22"/>
        <v/>
      </c>
      <c r="AR37" s="397" t="e">
        <f t="shared" si="23"/>
        <v>#VALUE!</v>
      </c>
      <c r="AS37" s="397" t="e">
        <f t="shared" si="24"/>
        <v>#VALUE!</v>
      </c>
      <c r="AT37" s="397" t="e">
        <f t="shared" si="25"/>
        <v>#VALUE!</v>
      </c>
      <c r="AU37" s="397">
        <f t="shared" si="26"/>
        <v>0</v>
      </c>
      <c r="AV37" s="397" t="str">
        <f t="shared" si="27"/>
        <v/>
      </c>
      <c r="AW37" s="397" t="str">
        <f t="shared" si="28"/>
        <v/>
      </c>
      <c r="AX37" s="397" t="str">
        <f t="shared" si="29"/>
        <v/>
      </c>
      <c r="AY37" s="397" t="e">
        <f t="shared" si="30"/>
        <v>#VALUE!</v>
      </c>
      <c r="AZ37" s="397" t="e">
        <f t="shared" si="31"/>
        <v>#VALUE!</v>
      </c>
      <c r="BA37" s="397" t="e">
        <f t="shared" si="32"/>
        <v>#VALUE!</v>
      </c>
      <c r="BB37" s="397">
        <f t="shared" si="33"/>
        <v>0</v>
      </c>
      <c r="BC37" s="397" t="str">
        <f t="shared" si="34"/>
        <v/>
      </c>
      <c r="BD37" s="397" t="str">
        <f t="shared" si="35"/>
        <v/>
      </c>
      <c r="BE37" s="397" t="str">
        <f t="shared" si="36"/>
        <v/>
      </c>
      <c r="BF37" s="397" t="e">
        <f t="shared" si="37"/>
        <v>#VALUE!</v>
      </c>
      <c r="BG37" s="397" t="e">
        <f t="shared" si="38"/>
        <v>#VALUE!</v>
      </c>
      <c r="BH37" s="397" t="e">
        <f t="shared" si="39"/>
        <v>#VALUE!</v>
      </c>
      <c r="BI37" s="397">
        <f t="shared" si="40"/>
        <v>0</v>
      </c>
      <c r="BJ37" s="397">
        <f t="shared" si="41"/>
        <v>0</v>
      </c>
      <c r="BM37" s="484">
        <v>1</v>
      </c>
      <c r="BN37" s="484">
        <f>IF(SUM('LB 14'!$I$26:'LB 14'!$I$27)=0,1,IF(AND('LB 14'!$I$27=0,'LB 14'!$I$28&lt;&gt;0),0,1))</f>
        <v>1</v>
      </c>
      <c r="BO37" s="484">
        <f>IF(SUM('LB 14'!$I$26:'LB 14'!$I$28)=0,1,IF(AND('LB 14'!$I$28=0,'LB 14'!$I$29&lt;&gt;0),0,1))</f>
        <v>1</v>
      </c>
      <c r="BP37" s="484">
        <f>IF(SUM('LB 14'!$I$26:'LB 14'!$I$29)=0,1,IF(AND('LB 14'!$I$29=0,'LB 14'!$I$30&lt;&gt;0),0,1))</f>
        <v>1</v>
      </c>
      <c r="BQ37" s="484">
        <f>IF(SUM('LB 14'!$I$26:'LB 14'!$I$30)=0,1,IF(AND('LB 14'!$I$30=0,'LB 14'!$I$31&lt;&gt;0),0,1))</f>
        <v>1</v>
      </c>
      <c r="BR37" s="484">
        <f>IF(SUM('LB 14'!$I$26:'LB 14'!$I$31)=0,1,IF(AND('LB 14'!$I$31=0,'LB 14'!$I$32&lt;&gt;0),0,1))</f>
        <v>1</v>
      </c>
      <c r="BS37" s="484">
        <f>IF(SUM('LB 14'!$I$26:'LB 14'!$I$32)=0,1,IF(AND('LB 14'!$I$32=0,'LB 14'!$I$33&lt;&gt;0),0,1))</f>
        <v>1</v>
      </c>
      <c r="BT37" s="484">
        <f>IF(SUM('LB 14'!$I$26:'LB 14'!$I$33)=0,1,IF(AND('LB 14'!$I$33=0,'LB 14'!$I$34&lt;&gt;0),0,1))</f>
        <v>1</v>
      </c>
      <c r="BU37" s="484">
        <f>IF(SUM('LB 14'!$I$26:'LB 14'!$I$34)=0,1,IF(AND('LB 14'!$I$34=0,'LB 14'!$I$35&lt;&gt;0),0,1))</f>
        <v>1</v>
      </c>
      <c r="BV37" s="484">
        <f>IF(SUM('LB 14'!$I$26:'LB 14'!$I$35)=0,1,IF(AND('LB 14'!$I$35=0,'LB 14'!$I$36&lt;&gt;0),0,1))</f>
        <v>1</v>
      </c>
      <c r="BW37" s="484">
        <f>IF(SUM('LB 14'!$I$26:'LB 14'!$I$36)=0,1,IF(AND('LB 14'!$I$36=0,'LB 14'!$I$37&lt;&gt;0),0,1))</f>
        <v>1</v>
      </c>
      <c r="BX37" s="484">
        <f>IF(SUM('LB 14'!$I$26:'LB 14'!$I$37)=0,1,IF(AND('LB 14'!$I$37=0,'LB 14'!$I$38&lt;&gt;0),0,1))</f>
        <v>1</v>
      </c>
      <c r="BY37" s="487">
        <f t="shared" si="42"/>
        <v>0</v>
      </c>
      <c r="BZ37" s="479"/>
      <c r="CA37" s="479"/>
      <c r="CB37" s="479"/>
      <c r="CC37" s="474"/>
      <c r="CD37" s="474"/>
    </row>
    <row r="38" spans="2:82" s="61" customFormat="1" ht="18" customHeight="1" x14ac:dyDescent="0.2">
      <c r="B38" s="24"/>
      <c r="C38" s="217">
        <v>15</v>
      </c>
      <c r="D38" s="269"/>
      <c r="E38" s="269"/>
      <c r="F38" s="321"/>
      <c r="G38" s="325"/>
      <c r="H38" s="323"/>
      <c r="I38" s="324"/>
      <c r="J38" s="324"/>
      <c r="K38" s="324"/>
      <c r="L38" s="324"/>
      <c r="M38" s="324"/>
      <c r="N38" s="410" t="str">
        <f>IF(('LB 15'!E$40+'LB 15'!F$40+'LB 15'!G$40+'LB 15'!J$40+'LB 15'!K$40+'LB 15'!N$40+'LB 15'!O$40+'LB 15'!P$40+'LB 15'!Q$40)=0,"","X")</f>
        <v/>
      </c>
      <c r="O38" s="233"/>
      <c r="P38" s="114"/>
      <c r="Q38" s="396" t="str">
        <f t="shared" si="0"/>
        <v/>
      </c>
      <c r="R38" s="396" t="str">
        <f t="shared" si="1"/>
        <v/>
      </c>
      <c r="S38" s="396" t="str">
        <f t="shared" si="2"/>
        <v/>
      </c>
      <c r="T38" s="483" t="str">
        <f t="shared" si="3"/>
        <v/>
      </c>
      <c r="U38" s="385"/>
      <c r="V38" s="390"/>
      <c r="W38" s="285"/>
      <c r="X38" s="300"/>
      <c r="Y38" s="299">
        <f t="shared" si="4"/>
        <v>0</v>
      </c>
      <c r="Z38" s="299">
        <f t="shared" si="5"/>
        <v>0</v>
      </c>
      <c r="AA38" s="299">
        <f t="shared" si="6"/>
        <v>0</v>
      </c>
      <c r="AB38" s="299">
        <f t="shared" si="7"/>
        <v>0</v>
      </c>
      <c r="AC38" s="299">
        <f t="shared" si="8"/>
        <v>0</v>
      </c>
      <c r="AD38" s="299">
        <f t="shared" si="9"/>
        <v>0</v>
      </c>
      <c r="AE38" s="299">
        <f t="shared" si="10"/>
        <v>0</v>
      </c>
      <c r="AF38" s="299">
        <f t="shared" si="11"/>
        <v>0</v>
      </c>
      <c r="AG38" s="299">
        <f t="shared" si="12"/>
        <v>0</v>
      </c>
      <c r="AH38" s="397" t="str">
        <f t="shared" si="13"/>
        <v/>
      </c>
      <c r="AI38" s="397" t="str">
        <f t="shared" si="14"/>
        <v/>
      </c>
      <c r="AJ38" s="397" t="str">
        <f t="shared" si="15"/>
        <v/>
      </c>
      <c r="AK38" s="397" t="e">
        <f t="shared" si="16"/>
        <v>#VALUE!</v>
      </c>
      <c r="AL38" s="397" t="e">
        <f t="shared" si="17"/>
        <v>#VALUE!</v>
      </c>
      <c r="AM38" s="397" t="e">
        <f t="shared" si="18"/>
        <v>#VALUE!</v>
      </c>
      <c r="AN38" s="397">
        <f t="shared" si="19"/>
        <v>0</v>
      </c>
      <c r="AO38" s="397" t="str">
        <f t="shared" si="20"/>
        <v/>
      </c>
      <c r="AP38" s="397" t="str">
        <f t="shared" si="21"/>
        <v/>
      </c>
      <c r="AQ38" s="397" t="str">
        <f t="shared" si="22"/>
        <v/>
      </c>
      <c r="AR38" s="397" t="e">
        <f t="shared" si="23"/>
        <v>#VALUE!</v>
      </c>
      <c r="AS38" s="397" t="e">
        <f t="shared" si="24"/>
        <v>#VALUE!</v>
      </c>
      <c r="AT38" s="397" t="e">
        <f t="shared" si="25"/>
        <v>#VALUE!</v>
      </c>
      <c r="AU38" s="397">
        <f t="shared" si="26"/>
        <v>0</v>
      </c>
      <c r="AV38" s="397" t="str">
        <f t="shared" si="27"/>
        <v/>
      </c>
      <c r="AW38" s="397" t="str">
        <f t="shared" si="28"/>
        <v/>
      </c>
      <c r="AX38" s="397" t="str">
        <f t="shared" si="29"/>
        <v/>
      </c>
      <c r="AY38" s="397" t="e">
        <f t="shared" si="30"/>
        <v>#VALUE!</v>
      </c>
      <c r="AZ38" s="397" t="e">
        <f t="shared" si="31"/>
        <v>#VALUE!</v>
      </c>
      <c r="BA38" s="397" t="e">
        <f t="shared" si="32"/>
        <v>#VALUE!</v>
      </c>
      <c r="BB38" s="397">
        <f t="shared" si="33"/>
        <v>0</v>
      </c>
      <c r="BC38" s="397" t="str">
        <f t="shared" si="34"/>
        <v/>
      </c>
      <c r="BD38" s="397" t="str">
        <f t="shared" si="35"/>
        <v/>
      </c>
      <c r="BE38" s="397" t="str">
        <f t="shared" si="36"/>
        <v/>
      </c>
      <c r="BF38" s="397" t="e">
        <f t="shared" si="37"/>
        <v>#VALUE!</v>
      </c>
      <c r="BG38" s="397" t="e">
        <f t="shared" si="38"/>
        <v>#VALUE!</v>
      </c>
      <c r="BH38" s="397" t="e">
        <f t="shared" si="39"/>
        <v>#VALUE!</v>
      </c>
      <c r="BI38" s="397">
        <f t="shared" si="40"/>
        <v>0</v>
      </c>
      <c r="BJ38" s="397">
        <f t="shared" si="41"/>
        <v>0</v>
      </c>
      <c r="BM38" s="484">
        <v>1</v>
      </c>
      <c r="BN38" s="484">
        <f>IF(SUM('LB 15'!$I$26:'LB 15'!$I$27)=0,1,IF(AND('LB 15'!$I$27=0,'LB 15'!$I$28&lt;&gt;0),0,1))</f>
        <v>1</v>
      </c>
      <c r="BO38" s="484">
        <f>IF(SUM('LB 15'!$I$26:'LB 15'!$I$28)=0,1,IF(AND('LB 15'!$I$28=0,'LB 15'!$I$29&lt;&gt;0),0,1))</f>
        <v>1</v>
      </c>
      <c r="BP38" s="484">
        <f>IF(SUM('LB 15'!$I$26:'LB 15'!$I$29)=0,1,IF(AND('LB 15'!$I$29=0,'LB 15'!$I$30&lt;&gt;0),0,1))</f>
        <v>1</v>
      </c>
      <c r="BQ38" s="484">
        <f>IF(SUM('LB 15'!$I$26:'LB 15'!$I$30)=0,1,IF(AND('LB 15'!$I$30=0,'LB 15'!$I$31&lt;&gt;0),0,1))</f>
        <v>1</v>
      </c>
      <c r="BR38" s="484">
        <f>IF(SUM('LB 15'!$I$26:'LB 15'!$I$31)=0,1,IF(AND('LB 15'!$I$31=0,'LB 15'!$I$32&lt;&gt;0),0,1))</f>
        <v>1</v>
      </c>
      <c r="BS38" s="484">
        <f>IF(SUM('LB 15'!$I$26:'LB 15'!$I$32)=0,1,IF(AND('LB 15'!$I$32=0,'LB 15'!$I$33&lt;&gt;0),0,1))</f>
        <v>1</v>
      </c>
      <c r="BT38" s="484">
        <f>IF(SUM('LB 15'!$I$26:'LB 15'!$I$33)=0,1,IF(AND('LB 15'!$I$33=0,'LB 15'!$I$34&lt;&gt;0),0,1))</f>
        <v>1</v>
      </c>
      <c r="BU38" s="484">
        <f>IF(SUM('LB 15'!$I$26:'LB 15'!$I$34)=0,1,IF(AND('LB 15'!$I$34=0,'LB 15'!$I$35&lt;&gt;0),0,1))</f>
        <v>1</v>
      </c>
      <c r="BV38" s="484">
        <f>IF(SUM('LB 15'!$I$26:'LB 15'!$I$35)=0,1,IF(AND('LB 15'!$I$35=0,'LB 15'!$I$36&lt;&gt;0),0,1))</f>
        <v>1</v>
      </c>
      <c r="BW38" s="484">
        <f>IF(SUM('LB 15'!$I$26:'LB 15'!$I$36)=0,1,IF(AND('LB 15'!$I$36=0,'LB 15'!$I$37&lt;&gt;0),0,1))</f>
        <v>1</v>
      </c>
      <c r="BX38" s="484">
        <f>IF(SUM('LB 15'!$I$26:'LB 15'!$I$37)=0,1,IF(AND('LB 15'!$I$37=0,'LB 15'!$I$38&lt;&gt;0),0,1))</f>
        <v>1</v>
      </c>
      <c r="BY38" s="487">
        <f t="shared" si="42"/>
        <v>0</v>
      </c>
      <c r="BZ38" s="479"/>
      <c r="CA38" s="479"/>
      <c r="CB38" s="479"/>
      <c r="CC38" s="474"/>
      <c r="CD38" s="474"/>
    </row>
    <row r="39" spans="2:82" s="61" customFormat="1" ht="18" customHeight="1" x14ac:dyDescent="0.2">
      <c r="B39" s="24"/>
      <c r="C39" s="217">
        <v>16</v>
      </c>
      <c r="D39" s="269"/>
      <c r="E39" s="269"/>
      <c r="F39" s="321"/>
      <c r="G39" s="325"/>
      <c r="H39" s="323"/>
      <c r="I39" s="324"/>
      <c r="J39" s="324"/>
      <c r="K39" s="324"/>
      <c r="L39" s="324"/>
      <c r="M39" s="324"/>
      <c r="N39" s="410" t="str">
        <f>IF(('LB 16'!E$40+'LB 16'!F$40+'LB 16'!G$40+'LB 16'!J$40+'LB 16'!K$40+'LB 16'!N$40+'LB 16'!O$40+'LB 16'!P$40+'LB 16'!Q$40)=0,"","X")</f>
        <v/>
      </c>
      <c r="O39" s="233"/>
      <c r="P39" s="114"/>
      <c r="Q39" s="396" t="str">
        <f t="shared" si="0"/>
        <v/>
      </c>
      <c r="R39" s="396" t="str">
        <f t="shared" si="1"/>
        <v/>
      </c>
      <c r="S39" s="396" t="str">
        <f t="shared" si="2"/>
        <v/>
      </c>
      <c r="T39" s="483" t="str">
        <f t="shared" si="3"/>
        <v/>
      </c>
      <c r="U39" s="385"/>
      <c r="V39" s="390"/>
      <c r="W39" s="285"/>
      <c r="X39" s="300"/>
      <c r="Y39" s="299">
        <f t="shared" si="4"/>
        <v>0</v>
      </c>
      <c r="Z39" s="299">
        <f t="shared" si="5"/>
        <v>0</v>
      </c>
      <c r="AA39" s="299">
        <f t="shared" si="6"/>
        <v>0</v>
      </c>
      <c r="AB39" s="299">
        <f t="shared" si="7"/>
        <v>0</v>
      </c>
      <c r="AC39" s="299">
        <f t="shared" si="8"/>
        <v>0</v>
      </c>
      <c r="AD39" s="299">
        <f t="shared" si="9"/>
        <v>0</v>
      </c>
      <c r="AE39" s="299">
        <f t="shared" si="10"/>
        <v>0</v>
      </c>
      <c r="AF39" s="299">
        <f t="shared" si="11"/>
        <v>0</v>
      </c>
      <c r="AG39" s="299">
        <f t="shared" si="12"/>
        <v>0</v>
      </c>
      <c r="AH39" s="397" t="str">
        <f t="shared" si="13"/>
        <v/>
      </c>
      <c r="AI39" s="397" t="str">
        <f t="shared" si="14"/>
        <v/>
      </c>
      <c r="AJ39" s="397" t="str">
        <f t="shared" si="15"/>
        <v/>
      </c>
      <c r="AK39" s="397" t="e">
        <f t="shared" si="16"/>
        <v>#VALUE!</v>
      </c>
      <c r="AL39" s="397" t="e">
        <f t="shared" si="17"/>
        <v>#VALUE!</v>
      </c>
      <c r="AM39" s="397" t="e">
        <f t="shared" si="18"/>
        <v>#VALUE!</v>
      </c>
      <c r="AN39" s="397">
        <f t="shared" si="19"/>
        <v>0</v>
      </c>
      <c r="AO39" s="397" t="str">
        <f t="shared" si="20"/>
        <v/>
      </c>
      <c r="AP39" s="397" t="str">
        <f t="shared" si="21"/>
        <v/>
      </c>
      <c r="AQ39" s="397" t="str">
        <f t="shared" si="22"/>
        <v/>
      </c>
      <c r="AR39" s="397" t="e">
        <f t="shared" si="23"/>
        <v>#VALUE!</v>
      </c>
      <c r="AS39" s="397" t="e">
        <f t="shared" si="24"/>
        <v>#VALUE!</v>
      </c>
      <c r="AT39" s="397" t="e">
        <f t="shared" si="25"/>
        <v>#VALUE!</v>
      </c>
      <c r="AU39" s="397">
        <f t="shared" si="26"/>
        <v>0</v>
      </c>
      <c r="AV39" s="397" t="str">
        <f t="shared" si="27"/>
        <v/>
      </c>
      <c r="AW39" s="397" t="str">
        <f t="shared" si="28"/>
        <v/>
      </c>
      <c r="AX39" s="397" t="str">
        <f t="shared" si="29"/>
        <v/>
      </c>
      <c r="AY39" s="397" t="e">
        <f t="shared" si="30"/>
        <v>#VALUE!</v>
      </c>
      <c r="AZ39" s="397" t="e">
        <f t="shared" si="31"/>
        <v>#VALUE!</v>
      </c>
      <c r="BA39" s="397" t="e">
        <f t="shared" si="32"/>
        <v>#VALUE!</v>
      </c>
      <c r="BB39" s="397">
        <f t="shared" si="33"/>
        <v>0</v>
      </c>
      <c r="BC39" s="397" t="str">
        <f t="shared" si="34"/>
        <v/>
      </c>
      <c r="BD39" s="397" t="str">
        <f t="shared" si="35"/>
        <v/>
      </c>
      <c r="BE39" s="397" t="str">
        <f t="shared" si="36"/>
        <v/>
      </c>
      <c r="BF39" s="397" t="e">
        <f t="shared" si="37"/>
        <v>#VALUE!</v>
      </c>
      <c r="BG39" s="397" t="e">
        <f t="shared" si="38"/>
        <v>#VALUE!</v>
      </c>
      <c r="BH39" s="397" t="e">
        <f t="shared" si="39"/>
        <v>#VALUE!</v>
      </c>
      <c r="BI39" s="397">
        <f t="shared" si="40"/>
        <v>0</v>
      </c>
      <c r="BJ39" s="397">
        <f t="shared" si="41"/>
        <v>0</v>
      </c>
      <c r="BM39" s="484">
        <v>1</v>
      </c>
      <c r="BN39" s="484">
        <f>IF(SUM('LB 16'!$I$26:'LB 16'!$I$27)=0,1,IF(AND('LB 16'!$I$27=0,'LB 16'!$I$28&lt;&gt;0),0,1))</f>
        <v>1</v>
      </c>
      <c r="BO39" s="484">
        <f>IF(SUM('LB 16'!$I$26:'LB 16'!$I$28)=0,1,IF(AND('LB 16'!$I$28=0,'LB 16'!$I$29&lt;&gt;0),0,1))</f>
        <v>1</v>
      </c>
      <c r="BP39" s="484">
        <f>IF(SUM('LB 16'!$I$26:'LB 16'!$I$29)=0,1,IF(AND('LB 16'!$I$29=0,'LB 16'!$I$30&lt;&gt;0),0,1))</f>
        <v>1</v>
      </c>
      <c r="BQ39" s="484">
        <f>IF(SUM('LB 16'!$I$26:'LB 16'!$I$30)=0,1,IF(AND('LB 16'!$I$30=0,'LB 16'!$I$31&lt;&gt;0),0,1))</f>
        <v>1</v>
      </c>
      <c r="BR39" s="484">
        <f>IF(SUM('LB 16'!$I$26:'LB 16'!$I$31)=0,1,IF(AND('LB 16'!$I$31=0,'LB 16'!$I$32&lt;&gt;0),0,1))</f>
        <v>1</v>
      </c>
      <c r="BS39" s="484">
        <f>IF(SUM('LB 16'!$I$26:'LB 16'!$I$32)=0,1,IF(AND('LB 16'!$I$32=0,'LB 16'!$I$33&lt;&gt;0),0,1))</f>
        <v>1</v>
      </c>
      <c r="BT39" s="484">
        <f>IF(SUM('LB 16'!$I$26:'LB 16'!$I$33)=0,1,IF(AND('LB 16'!$I$33=0,'LB 16'!$I$34&lt;&gt;0),0,1))</f>
        <v>1</v>
      </c>
      <c r="BU39" s="484">
        <f>IF(SUM('LB 16'!$I$26:'LB 16'!$I$34)=0,1,IF(AND('LB 16'!$I$34=0,'LB 16'!$I$35&lt;&gt;0),0,1))</f>
        <v>1</v>
      </c>
      <c r="BV39" s="484">
        <f>IF(SUM('LB 16'!$I$26:'LB 16'!$I$35)=0,1,IF(AND('LB 16'!$I$35=0,'LB 16'!$I$36&lt;&gt;0),0,1))</f>
        <v>1</v>
      </c>
      <c r="BW39" s="484">
        <f>IF(SUM('LB 16'!$I$26:'LB 16'!$I$36)=0,1,IF(AND('LB 16'!$I$36=0,'LB 16'!$I$37&lt;&gt;0),0,1))</f>
        <v>1</v>
      </c>
      <c r="BX39" s="484">
        <f>IF(SUM('LB 16'!$I$26:'LB 16'!$I$37)=0,1,IF(AND('LB 16'!$I$37=0,'LB 16'!$I$38&lt;&gt;0),0,1))</f>
        <v>1</v>
      </c>
      <c r="BY39" s="487">
        <f t="shared" si="42"/>
        <v>0</v>
      </c>
      <c r="BZ39" s="479"/>
      <c r="CA39" s="479"/>
      <c r="CB39" s="479"/>
      <c r="CC39" s="474"/>
      <c r="CD39" s="474"/>
    </row>
    <row r="40" spans="2:82" s="61" customFormat="1" ht="18" customHeight="1" x14ac:dyDescent="0.2">
      <c r="B40" s="24"/>
      <c r="C40" s="217">
        <v>17</v>
      </c>
      <c r="D40" s="448"/>
      <c r="E40" s="448"/>
      <c r="F40" s="449"/>
      <c r="G40" s="453"/>
      <c r="H40" s="451"/>
      <c r="I40" s="452"/>
      <c r="J40" s="452"/>
      <c r="K40" s="452"/>
      <c r="L40" s="452"/>
      <c r="M40" s="470" t="str">
        <f>IF(D40="","","Verzicht auf Freibetrag")</f>
        <v/>
      </c>
      <c r="N40" s="410" t="str">
        <f>IF(('LB 17'!E$40+'LB 17'!F$40+'LB 17'!G$40+'LB 17'!J$40+'LB 17'!K$40+'LB 17'!N$40+'LB 17'!O$40+'LB 17'!P$40+'LB 17'!Q$40)=0,"","X")</f>
        <v/>
      </c>
      <c r="O40" s="233"/>
      <c r="P40" s="114"/>
      <c r="Q40" s="396" t="str">
        <f t="shared" si="0"/>
        <v/>
      </c>
      <c r="R40" s="396" t="str">
        <f t="shared" si="1"/>
        <v/>
      </c>
      <c r="S40" s="396" t="str">
        <f t="shared" si="2"/>
        <v/>
      </c>
      <c r="T40" s="483" t="str">
        <f t="shared" si="3"/>
        <v/>
      </c>
      <c r="U40" s="454" t="str">
        <f>IF(H40="","",IF(AND(W40&lt;64,X40&lt;65),"NICHT IM REFERENZALTER!",""))</f>
        <v/>
      </c>
      <c r="V40" s="390"/>
      <c r="W40" s="455">
        <f>IF(H40="F",$M$6-YEAR(G40),0)</f>
        <v>0</v>
      </c>
      <c r="X40" s="456">
        <f>IF(H40="M",$M$6-YEAR(G40),0)</f>
        <v>0</v>
      </c>
      <c r="Y40" s="299">
        <f t="shared" si="4"/>
        <v>0</v>
      </c>
      <c r="Z40" s="299">
        <f t="shared" si="5"/>
        <v>0</v>
      </c>
      <c r="AA40" s="299">
        <f t="shared" si="6"/>
        <v>0</v>
      </c>
      <c r="AB40" s="299">
        <f t="shared" si="7"/>
        <v>0</v>
      </c>
      <c r="AC40" s="299">
        <f t="shared" si="8"/>
        <v>0</v>
      </c>
      <c r="AD40" s="299">
        <f t="shared" si="9"/>
        <v>0</v>
      </c>
      <c r="AE40" s="299">
        <f t="shared" si="10"/>
        <v>0</v>
      </c>
      <c r="AF40" s="299">
        <f t="shared" si="11"/>
        <v>0</v>
      </c>
      <c r="AG40" s="299">
        <f t="shared" si="12"/>
        <v>0</v>
      </c>
      <c r="AH40" s="397" t="str">
        <f t="shared" si="13"/>
        <v/>
      </c>
      <c r="AI40" s="397" t="str">
        <f t="shared" si="14"/>
        <v/>
      </c>
      <c r="AJ40" s="397" t="str">
        <f t="shared" si="15"/>
        <v/>
      </c>
      <c r="AK40" s="397" t="e">
        <f t="shared" si="16"/>
        <v>#VALUE!</v>
      </c>
      <c r="AL40" s="397" t="e">
        <f t="shared" si="17"/>
        <v>#VALUE!</v>
      </c>
      <c r="AM40" s="397" t="e">
        <f t="shared" si="18"/>
        <v>#VALUE!</v>
      </c>
      <c r="AN40" s="397">
        <f t="shared" si="19"/>
        <v>0</v>
      </c>
      <c r="AO40" s="397" t="str">
        <f t="shared" si="20"/>
        <v/>
      </c>
      <c r="AP40" s="397" t="str">
        <f t="shared" si="21"/>
        <v/>
      </c>
      <c r="AQ40" s="397" t="str">
        <f t="shared" si="22"/>
        <v/>
      </c>
      <c r="AR40" s="397" t="e">
        <f t="shared" si="23"/>
        <v>#VALUE!</v>
      </c>
      <c r="AS40" s="397" t="e">
        <f t="shared" si="24"/>
        <v>#VALUE!</v>
      </c>
      <c r="AT40" s="397" t="e">
        <f t="shared" si="25"/>
        <v>#VALUE!</v>
      </c>
      <c r="AU40" s="397">
        <f t="shared" si="26"/>
        <v>0</v>
      </c>
      <c r="AV40" s="397" t="str">
        <f t="shared" si="27"/>
        <v/>
      </c>
      <c r="AW40" s="397" t="str">
        <f t="shared" si="28"/>
        <v/>
      </c>
      <c r="AX40" s="397" t="str">
        <f t="shared" si="29"/>
        <v/>
      </c>
      <c r="AY40" s="397" t="e">
        <f t="shared" si="30"/>
        <v>#VALUE!</v>
      </c>
      <c r="AZ40" s="397" t="e">
        <f t="shared" si="31"/>
        <v>#VALUE!</v>
      </c>
      <c r="BA40" s="397" t="e">
        <f t="shared" si="32"/>
        <v>#VALUE!</v>
      </c>
      <c r="BB40" s="397">
        <f t="shared" si="33"/>
        <v>0</v>
      </c>
      <c r="BC40" s="397" t="str">
        <f t="shared" si="34"/>
        <v/>
      </c>
      <c r="BD40" s="397" t="str">
        <f t="shared" si="35"/>
        <v/>
      </c>
      <c r="BE40" s="397" t="str">
        <f t="shared" si="36"/>
        <v/>
      </c>
      <c r="BF40" s="397" t="e">
        <f t="shared" si="37"/>
        <v>#VALUE!</v>
      </c>
      <c r="BG40" s="397" t="e">
        <f t="shared" si="38"/>
        <v>#VALUE!</v>
      </c>
      <c r="BH40" s="397" t="e">
        <f t="shared" si="39"/>
        <v>#VALUE!</v>
      </c>
      <c r="BI40" s="397">
        <f t="shared" si="40"/>
        <v>0</v>
      </c>
      <c r="BJ40" s="397">
        <f t="shared" si="41"/>
        <v>0</v>
      </c>
      <c r="BM40" s="484">
        <v>1</v>
      </c>
      <c r="BN40" s="484">
        <f>IF(SUM('LB 17'!$I$26:'LB 17'!$I$27)=0,1,IF(AND('LB 17'!$I$27=0,'LB 17'!$I$28&lt;&gt;0),0,1))</f>
        <v>1</v>
      </c>
      <c r="BO40" s="484">
        <f>IF(SUM('LB 17'!$I$26:'LB 17'!$I$28)=0,1,IF(AND('LB 17'!$I$28=0,'LB 17'!$I$29&lt;&gt;0),0,1))</f>
        <v>1</v>
      </c>
      <c r="BP40" s="484">
        <f>IF(SUM('LB 17'!$I$26:'LB 17'!$I$29)=0,1,IF(AND('LB 17'!$I$29=0,'LB 17'!$I$30&lt;&gt;0),0,1))</f>
        <v>1</v>
      </c>
      <c r="BQ40" s="484">
        <f>IF(SUM('LB 17'!$I$26:'LB 17'!$I$30)=0,1,IF(AND('LB 17'!$I$30=0,'LB 17'!$I$31&lt;&gt;0),0,1))</f>
        <v>1</v>
      </c>
      <c r="BR40" s="484">
        <f>IF(SUM('LB 17'!$I$26:'LB 17'!$I$31)=0,1,IF(AND('LB 17'!$I$31=0,'LB 17'!$I$32&lt;&gt;0),0,1))</f>
        <v>1</v>
      </c>
      <c r="BS40" s="484">
        <f>IF(SUM('LB 17'!$I$26:'LB 17'!$I$32)=0,1,IF(AND('LB 17'!$I$32=0,'LB 17'!$I$33&lt;&gt;0),0,1))</f>
        <v>1</v>
      </c>
      <c r="BT40" s="484">
        <f>IF(SUM('LB 17'!$I$26:'LB 17'!$I$33)=0,1,IF(AND('LB 17'!$I$33=0,'LB 17'!$I$34&lt;&gt;0),0,1))</f>
        <v>1</v>
      </c>
      <c r="BU40" s="484">
        <f>IF(SUM('LB 17'!$I$26:'LB 17'!$I$34)=0,1,IF(AND('LB 17'!$I$34=0,'LB 17'!$I$35&lt;&gt;0),0,1))</f>
        <v>1</v>
      </c>
      <c r="BV40" s="484">
        <f>IF(SUM('LB 17'!$I$26:'LB 17'!$I$35)=0,1,IF(AND('LB 17'!$I$35=0,'LB 17'!$I$36&lt;&gt;0),0,1))</f>
        <v>1</v>
      </c>
      <c r="BW40" s="484">
        <f>IF(SUM('LB 17'!$I$26:'LB 17'!$I$36)=0,1,IF(AND('LB 17'!$I$36=0,'LB 17'!$I$37&lt;&gt;0),0,1))</f>
        <v>1</v>
      </c>
      <c r="BX40" s="484">
        <f>IF(SUM('LB 17'!$I$26:'LB 17'!$I$37)=0,1,IF(AND('LB 17'!$I$37=0,'LB 17'!$I$38&lt;&gt;0),0,1))</f>
        <v>1</v>
      </c>
      <c r="BY40" s="487">
        <f t="shared" si="42"/>
        <v>0</v>
      </c>
      <c r="BZ40" s="479"/>
      <c r="CA40" s="479"/>
      <c r="CB40" s="479"/>
      <c r="CC40" s="474"/>
      <c r="CD40" s="474"/>
    </row>
    <row r="41" spans="2:82" s="61" customFormat="1" ht="18" customHeight="1" x14ac:dyDescent="0.2">
      <c r="B41" s="24"/>
      <c r="C41" s="217">
        <v>18</v>
      </c>
      <c r="D41" s="448"/>
      <c r="E41" s="448"/>
      <c r="F41" s="449"/>
      <c r="G41" s="450"/>
      <c r="H41" s="451"/>
      <c r="I41" s="452"/>
      <c r="J41" s="452"/>
      <c r="K41" s="452"/>
      <c r="L41" s="452"/>
      <c r="M41" s="470" t="str">
        <f>IF(D41="","","Verzicht auf Freibetrag")</f>
        <v/>
      </c>
      <c r="N41" s="410" t="str">
        <f>IF(('LB 18'!E$40+'LB 18'!F$40+'LB 18'!G$40+'LB 18'!J$40+'LB 18'!K$40+'LB 18'!N$40+'LB 18'!O$40+'LB 18'!P$40+'LB 18'!Q$40)=0,"","X")</f>
        <v/>
      </c>
      <c r="O41" s="233"/>
      <c r="P41" s="114"/>
      <c r="Q41" s="396" t="str">
        <f t="shared" si="0"/>
        <v/>
      </c>
      <c r="R41" s="396" t="str">
        <f t="shared" si="1"/>
        <v/>
      </c>
      <c r="S41" s="396" t="str">
        <f t="shared" si="2"/>
        <v/>
      </c>
      <c r="T41" s="483" t="str">
        <f t="shared" si="3"/>
        <v/>
      </c>
      <c r="U41" s="454" t="str">
        <f>IF(H41="","",IF(AND(W41&lt;64,X41&lt;65),"NICHT IM REFERENZALTER!",""))</f>
        <v/>
      </c>
      <c r="V41" s="390"/>
      <c r="W41" s="455">
        <f>IF(H41="F",$M$6-YEAR(G41),0)</f>
        <v>0</v>
      </c>
      <c r="X41" s="456">
        <f>IF(H41="M",$M$6-YEAR(G41),0)</f>
        <v>0</v>
      </c>
      <c r="Y41" s="299">
        <f t="shared" si="4"/>
        <v>0</v>
      </c>
      <c r="Z41" s="299">
        <f t="shared" si="5"/>
        <v>0</v>
      </c>
      <c r="AA41" s="299">
        <f t="shared" si="6"/>
        <v>0</v>
      </c>
      <c r="AB41" s="299">
        <f t="shared" si="7"/>
        <v>0</v>
      </c>
      <c r="AC41" s="299">
        <f t="shared" si="8"/>
        <v>0</v>
      </c>
      <c r="AD41" s="299">
        <f t="shared" si="9"/>
        <v>0</v>
      </c>
      <c r="AE41" s="299">
        <f t="shared" si="10"/>
        <v>0</v>
      </c>
      <c r="AF41" s="299">
        <f t="shared" si="11"/>
        <v>0</v>
      </c>
      <c r="AG41" s="299">
        <f t="shared" si="12"/>
        <v>0</v>
      </c>
      <c r="AH41" s="397" t="str">
        <f t="shared" si="13"/>
        <v/>
      </c>
      <c r="AI41" s="397" t="str">
        <f t="shared" si="14"/>
        <v/>
      </c>
      <c r="AJ41" s="397" t="str">
        <f t="shared" si="15"/>
        <v/>
      </c>
      <c r="AK41" s="397" t="e">
        <f t="shared" si="16"/>
        <v>#VALUE!</v>
      </c>
      <c r="AL41" s="397" t="e">
        <f t="shared" si="17"/>
        <v>#VALUE!</v>
      </c>
      <c r="AM41" s="397" t="e">
        <f t="shared" si="18"/>
        <v>#VALUE!</v>
      </c>
      <c r="AN41" s="397">
        <f t="shared" si="19"/>
        <v>0</v>
      </c>
      <c r="AO41" s="397" t="str">
        <f t="shared" si="20"/>
        <v/>
      </c>
      <c r="AP41" s="397" t="str">
        <f t="shared" si="21"/>
        <v/>
      </c>
      <c r="AQ41" s="397" t="str">
        <f t="shared" si="22"/>
        <v/>
      </c>
      <c r="AR41" s="397" t="e">
        <f t="shared" si="23"/>
        <v>#VALUE!</v>
      </c>
      <c r="AS41" s="397" t="e">
        <f t="shared" si="24"/>
        <v>#VALUE!</v>
      </c>
      <c r="AT41" s="397" t="e">
        <f t="shared" si="25"/>
        <v>#VALUE!</v>
      </c>
      <c r="AU41" s="397">
        <f t="shared" si="26"/>
        <v>0</v>
      </c>
      <c r="AV41" s="397" t="str">
        <f t="shared" si="27"/>
        <v/>
      </c>
      <c r="AW41" s="397" t="str">
        <f t="shared" si="28"/>
        <v/>
      </c>
      <c r="AX41" s="397" t="str">
        <f t="shared" si="29"/>
        <v/>
      </c>
      <c r="AY41" s="397" t="e">
        <f t="shared" si="30"/>
        <v>#VALUE!</v>
      </c>
      <c r="AZ41" s="397" t="e">
        <f t="shared" si="31"/>
        <v>#VALUE!</v>
      </c>
      <c r="BA41" s="397" t="e">
        <f t="shared" si="32"/>
        <v>#VALUE!</v>
      </c>
      <c r="BB41" s="397">
        <f t="shared" si="33"/>
        <v>0</v>
      </c>
      <c r="BC41" s="397" t="str">
        <f t="shared" si="34"/>
        <v/>
      </c>
      <c r="BD41" s="397" t="str">
        <f t="shared" si="35"/>
        <v/>
      </c>
      <c r="BE41" s="397" t="str">
        <f t="shared" si="36"/>
        <v/>
      </c>
      <c r="BF41" s="397" t="e">
        <f t="shared" si="37"/>
        <v>#VALUE!</v>
      </c>
      <c r="BG41" s="397" t="e">
        <f t="shared" si="38"/>
        <v>#VALUE!</v>
      </c>
      <c r="BH41" s="397" t="e">
        <f t="shared" si="39"/>
        <v>#VALUE!</v>
      </c>
      <c r="BI41" s="397">
        <f t="shared" si="40"/>
        <v>0</v>
      </c>
      <c r="BJ41" s="397">
        <f t="shared" si="41"/>
        <v>0</v>
      </c>
      <c r="BM41" s="484">
        <v>1</v>
      </c>
      <c r="BN41" s="484">
        <f>IF(SUM('LB 18'!$I$26:'LB 18'!$I$27)=0,1,IF(AND('LB 18'!$I$27=0,'LB 18'!$I$28&lt;&gt;0),0,1))</f>
        <v>1</v>
      </c>
      <c r="BO41" s="484">
        <f>IF(SUM('LB 18'!$I$26:'LB 18'!$I$28)=0,1,IF(AND('LB 18'!$I$28=0,'LB 18'!$I$29&lt;&gt;0),0,1))</f>
        <v>1</v>
      </c>
      <c r="BP41" s="484">
        <f>IF(SUM('LB 18'!$I$26:'LB 18'!$I$29)=0,1,IF(AND('LB 18'!$I$29=0,'LB 18'!$I$30&lt;&gt;0),0,1))</f>
        <v>1</v>
      </c>
      <c r="BQ41" s="484">
        <f>IF(SUM('LB 18'!$I$26:'LB 18'!$I$30)=0,1,IF(AND('LB 18'!$I$30=0,'LB 18'!$I$31&lt;&gt;0),0,1))</f>
        <v>1</v>
      </c>
      <c r="BR41" s="484">
        <f>IF(SUM('LB 18'!$I$26:'LB 18'!$I$31)=0,1,IF(AND('LB 18'!$I$31=0,'LB 18'!$I$32&lt;&gt;0),0,1))</f>
        <v>1</v>
      </c>
      <c r="BS41" s="484">
        <f>IF(SUM('LB 18'!$I$26:'LB 18'!$I$32)=0,1,IF(AND('LB 18'!$I$32=0,'LB 18'!$I$33&lt;&gt;0),0,1))</f>
        <v>1</v>
      </c>
      <c r="BT41" s="484">
        <f>IF(SUM('LB 18'!$I$26:'LB 18'!$I$33)=0,1,IF(AND('LB 18'!$I$33=0,'LB 18'!$I$34&lt;&gt;0),0,1))</f>
        <v>1</v>
      </c>
      <c r="BU41" s="484">
        <f>IF(SUM('LB 18'!$I$26:'LB 18'!$I$34)=0,1,IF(AND('LB 18'!$I$34=0,'LB 18'!$I$35&lt;&gt;0),0,1))</f>
        <v>1</v>
      </c>
      <c r="BV41" s="484">
        <f>IF(SUM('LB 18'!$I$26:'LB 18'!$I$35)=0,1,IF(AND('LB 18'!$I$35=0,'LB 18'!$I$36&lt;&gt;0),0,1))</f>
        <v>1</v>
      </c>
      <c r="BW41" s="484">
        <f>IF(SUM('LB 18'!$I$26:'LB 18'!$I$36)=0,1,IF(AND('LB 18'!$I$36=0,'LB 18'!$I$37&lt;&gt;0),0,1))</f>
        <v>1</v>
      </c>
      <c r="BX41" s="484">
        <f>IF(SUM('LB 18'!$I$26:'LB 18'!$I$37)=0,1,IF(AND('LB 18'!$I$37=0,'LB 18'!$I$38&lt;&gt;0),0,1))</f>
        <v>1</v>
      </c>
      <c r="BY41" s="487">
        <f t="shared" si="42"/>
        <v>0</v>
      </c>
      <c r="BZ41" s="479"/>
      <c r="CA41" s="479"/>
      <c r="CB41" s="479"/>
      <c r="CC41" s="474"/>
      <c r="CD41" s="474"/>
    </row>
    <row r="42" spans="2:82" s="61" customFormat="1" ht="5.25" customHeight="1" x14ac:dyDescent="0.25">
      <c r="B42" s="27"/>
      <c r="C42" s="330"/>
      <c r="D42" s="81"/>
      <c r="E42" s="82"/>
      <c r="F42" s="243"/>
      <c r="G42" s="243"/>
      <c r="H42" s="270"/>
      <c r="I42" s="271"/>
      <c r="J42" s="270"/>
      <c r="K42" s="270"/>
      <c r="L42" s="213"/>
      <c r="M42" s="213"/>
      <c r="N42" s="271"/>
      <c r="O42" s="16"/>
      <c r="P42" s="114"/>
      <c r="Q42" s="379"/>
      <c r="R42" s="379"/>
      <c r="S42" s="379"/>
      <c r="T42" s="481"/>
      <c r="U42" s="391"/>
      <c r="V42" s="390"/>
      <c r="W42" s="285"/>
      <c r="X42" s="300"/>
      <c r="Y42" s="299"/>
      <c r="Z42" s="299"/>
      <c r="AA42" s="299"/>
      <c r="AB42" s="299"/>
      <c r="AC42" s="299"/>
      <c r="AD42" s="299"/>
      <c r="AE42" s="299"/>
      <c r="AF42" s="299"/>
      <c r="AG42" s="299"/>
      <c r="AH42" s="397"/>
      <c r="AI42" s="397"/>
      <c r="AJ42" s="397"/>
      <c r="AK42" s="397"/>
      <c r="AL42" s="397"/>
      <c r="AM42" s="397"/>
      <c r="AN42" s="397"/>
      <c r="AO42" s="397"/>
      <c r="AP42" s="397"/>
      <c r="AQ42" s="397"/>
      <c r="AR42" s="397"/>
      <c r="AS42" s="397"/>
      <c r="AT42" s="397"/>
      <c r="AU42" s="397"/>
      <c r="AV42" s="397"/>
      <c r="AW42" s="397"/>
      <c r="AX42" s="397"/>
      <c r="AY42" s="397"/>
      <c r="AZ42" s="397"/>
      <c r="BA42" s="397"/>
      <c r="BB42" s="397"/>
      <c r="BC42" s="397"/>
      <c r="BD42" s="397"/>
      <c r="BE42" s="397"/>
      <c r="BF42" s="397"/>
      <c r="BG42" s="397"/>
      <c r="BH42" s="397"/>
      <c r="BI42" s="397"/>
      <c r="BJ42" s="397"/>
      <c r="BM42" s="489"/>
      <c r="BN42" s="489"/>
      <c r="BO42" s="489"/>
      <c r="BP42" s="489"/>
      <c r="BQ42" s="489"/>
      <c r="BR42" s="489"/>
      <c r="BS42" s="489"/>
      <c r="BT42" s="489"/>
      <c r="BU42" s="489"/>
      <c r="BV42" s="489"/>
      <c r="BW42" s="489"/>
      <c r="BX42" s="489"/>
      <c r="BY42" s="489"/>
      <c r="BZ42" s="479"/>
      <c r="CA42" s="479"/>
      <c r="CB42" s="479"/>
      <c r="CC42" s="474"/>
      <c r="CD42" s="474"/>
    </row>
    <row r="43" spans="2:82" s="242" customFormat="1" ht="18" customHeight="1" x14ac:dyDescent="0.25">
      <c r="B43" s="214"/>
      <c r="C43" s="421" t="s">
        <v>186</v>
      </c>
      <c r="D43" s="331"/>
      <c r="E43" s="331"/>
      <c r="F43" s="332"/>
      <c r="G43" s="333"/>
      <c r="H43" s="334"/>
      <c r="I43" s="334"/>
      <c r="J43" s="334"/>
      <c r="K43" s="334"/>
      <c r="L43" s="334"/>
      <c r="M43" s="334"/>
      <c r="N43" s="420" t="s">
        <v>222</v>
      </c>
      <c r="O43" s="239"/>
      <c r="P43" s="119"/>
      <c r="Q43" s="392"/>
      <c r="R43" s="392"/>
      <c r="S43" s="392"/>
      <c r="T43" s="481"/>
      <c r="U43" s="392"/>
      <c r="V43" s="393"/>
      <c r="W43" s="302"/>
      <c r="X43" s="301"/>
      <c r="Y43" s="303"/>
      <c r="Z43" s="303"/>
      <c r="AA43" s="303"/>
      <c r="AB43" s="303"/>
      <c r="AC43" s="303"/>
      <c r="AD43" s="303">
        <f>SUM(AD24:AD41)</f>
        <v>0</v>
      </c>
      <c r="AE43" s="303"/>
      <c r="AF43" s="303"/>
      <c r="AG43" s="303">
        <f>SUM(Y24:AG41)</f>
        <v>0</v>
      </c>
      <c r="AH43" s="400"/>
      <c r="AI43" s="400"/>
      <c r="AJ43" s="400"/>
      <c r="AK43" s="400"/>
      <c r="AL43" s="400"/>
      <c r="AM43" s="400"/>
      <c r="AN43" s="400"/>
      <c r="AO43" s="400"/>
      <c r="AP43" s="400"/>
      <c r="AQ43" s="400"/>
      <c r="AR43" s="400"/>
      <c r="AS43" s="400"/>
      <c r="AT43" s="400"/>
      <c r="AU43" s="400"/>
      <c r="AV43" s="400"/>
      <c r="AW43" s="400"/>
      <c r="AX43" s="400"/>
      <c r="AY43" s="400"/>
      <c r="AZ43" s="400"/>
      <c r="BA43" s="400"/>
      <c r="BB43" s="400"/>
      <c r="BC43" s="400"/>
      <c r="BD43" s="400"/>
      <c r="BE43" s="400"/>
      <c r="BF43" s="400"/>
      <c r="BG43" s="400"/>
      <c r="BH43" s="400"/>
      <c r="BI43" s="400"/>
      <c r="BJ43" s="400">
        <f>SUM(BJ24:BJ41)</f>
        <v>0</v>
      </c>
      <c r="BM43" s="490"/>
      <c r="BN43" s="490"/>
      <c r="BO43" s="490"/>
      <c r="BP43" s="490"/>
      <c r="BQ43" s="490"/>
      <c r="BR43" s="490"/>
      <c r="BS43" s="490"/>
      <c r="BT43" s="490"/>
      <c r="BU43" s="490"/>
      <c r="BV43" s="490"/>
      <c r="BW43" s="490"/>
      <c r="BX43" s="490"/>
      <c r="BY43" s="490"/>
      <c r="BZ43" s="480"/>
      <c r="CA43" s="480"/>
      <c r="CB43" s="480"/>
      <c r="CC43" s="475"/>
      <c r="CD43" s="475"/>
    </row>
    <row r="44" spans="2:82" ht="22.5" customHeight="1" x14ac:dyDescent="0.25"/>
    <row r="45" spans="2:82" ht="10.5" customHeight="1" x14ac:dyDescent="0.25"/>
    <row r="46" spans="2:82" ht="14.25" customHeight="1" x14ac:dyDescent="0.25">
      <c r="B46" s="79"/>
      <c r="C46" s="79"/>
      <c r="D46" s="79"/>
      <c r="E46" s="244"/>
      <c r="F46" s="79"/>
      <c r="G46" s="79"/>
      <c r="H46" s="79"/>
      <c r="I46" s="79"/>
      <c r="J46" s="79"/>
      <c r="K46" s="79"/>
      <c r="L46" s="79"/>
      <c r="M46" s="79"/>
      <c r="N46" s="79"/>
      <c r="O46" s="79"/>
    </row>
    <row r="47" spans="2:82" x14ac:dyDescent="0.25">
      <c r="B47" s="79"/>
      <c r="C47" s="79"/>
      <c r="D47" s="79"/>
      <c r="E47" s="244"/>
      <c r="F47" s="79"/>
      <c r="G47" s="79"/>
      <c r="H47" s="79"/>
      <c r="I47" s="79"/>
      <c r="J47" s="79"/>
      <c r="K47" s="79"/>
      <c r="L47" s="79"/>
      <c r="M47" s="79"/>
      <c r="N47" s="79"/>
      <c r="O47" s="79"/>
    </row>
    <row r="48" spans="2:82" x14ac:dyDescent="0.25">
      <c r="B48" s="79"/>
      <c r="C48" s="79"/>
      <c r="D48" s="79"/>
      <c r="E48" s="244"/>
      <c r="F48" s="79"/>
      <c r="G48" s="79"/>
      <c r="H48" s="79"/>
      <c r="I48" s="79"/>
      <c r="J48" s="79"/>
      <c r="K48" s="79"/>
      <c r="L48" s="79"/>
      <c r="M48" s="79"/>
      <c r="N48" s="79"/>
      <c r="O48" s="79"/>
    </row>
    <row r="49" spans="1:82" ht="9.75" customHeight="1" x14ac:dyDescent="0.25">
      <c r="B49" s="79"/>
      <c r="C49" s="79"/>
      <c r="D49" s="79"/>
      <c r="E49" s="244"/>
      <c r="F49" s="79"/>
      <c r="G49" s="79"/>
      <c r="H49" s="79"/>
      <c r="I49" s="79"/>
      <c r="J49" s="79"/>
      <c r="K49" s="79"/>
      <c r="L49" s="79"/>
      <c r="M49" s="79"/>
      <c r="N49" s="79"/>
      <c r="O49" s="79"/>
    </row>
    <row r="50" spans="1:82" ht="17.25" customHeight="1" x14ac:dyDescent="0.25">
      <c r="B50" s="79"/>
      <c r="C50" s="79"/>
      <c r="D50" s="79"/>
      <c r="E50" s="244"/>
      <c r="F50" s="79"/>
      <c r="G50" s="79"/>
      <c r="H50" s="79"/>
      <c r="I50" s="79"/>
      <c r="J50" s="79"/>
      <c r="K50" s="79"/>
      <c r="L50" s="79"/>
      <c r="M50" s="79"/>
      <c r="N50" s="79"/>
      <c r="O50" s="79"/>
    </row>
    <row r="51" spans="1:82" s="114" customFormat="1" x14ac:dyDescent="0.25">
      <c r="A51" s="28"/>
      <c r="B51" s="79"/>
      <c r="C51" s="79"/>
      <c r="D51" s="79"/>
      <c r="E51" s="244"/>
      <c r="F51" s="79"/>
      <c r="G51" s="79"/>
      <c r="H51" s="79"/>
      <c r="I51" s="79"/>
      <c r="J51" s="79"/>
      <c r="K51" s="79"/>
      <c r="L51" s="79"/>
      <c r="M51" s="79"/>
      <c r="N51" s="79"/>
      <c r="O51" s="79"/>
      <c r="Q51" s="379"/>
      <c r="R51" s="379"/>
      <c r="S51" s="379"/>
      <c r="T51" s="481"/>
      <c r="U51" s="379"/>
      <c r="V51" s="380"/>
      <c r="W51" s="289"/>
      <c r="X51" s="288"/>
      <c r="Y51" s="290"/>
      <c r="Z51" s="290"/>
      <c r="AA51" s="290"/>
      <c r="AB51" s="290"/>
      <c r="AC51" s="290"/>
      <c r="AD51" s="290"/>
      <c r="AE51" s="290"/>
      <c r="AF51" s="290"/>
      <c r="AG51" s="290"/>
      <c r="AH51" s="397"/>
      <c r="AI51" s="397"/>
      <c r="AJ51" s="397"/>
      <c r="AK51" s="397"/>
      <c r="AL51" s="397"/>
      <c r="AM51" s="397"/>
      <c r="AN51" s="397"/>
      <c r="AO51" s="397"/>
      <c r="AP51" s="397"/>
      <c r="AQ51" s="397"/>
      <c r="AR51" s="397"/>
      <c r="AS51" s="397"/>
      <c r="AT51" s="397"/>
      <c r="AU51" s="397"/>
      <c r="AV51" s="397"/>
      <c r="AW51" s="397"/>
      <c r="AX51" s="397"/>
      <c r="AY51" s="397"/>
      <c r="AZ51" s="397"/>
      <c r="BA51" s="397"/>
      <c r="BB51" s="397"/>
      <c r="BC51" s="397"/>
      <c r="BD51" s="397"/>
      <c r="BE51" s="397"/>
      <c r="BF51" s="397"/>
      <c r="BG51" s="397"/>
      <c r="BH51" s="397"/>
      <c r="BI51" s="397"/>
      <c r="BJ51" s="397"/>
      <c r="BM51" s="484"/>
      <c r="BN51" s="484"/>
      <c r="BO51" s="484"/>
      <c r="BP51" s="484"/>
      <c r="BQ51" s="484"/>
      <c r="BR51" s="484"/>
      <c r="BS51" s="484"/>
      <c r="BT51" s="484"/>
      <c r="BU51" s="484"/>
      <c r="BV51" s="484"/>
      <c r="BW51" s="484"/>
      <c r="BX51" s="484"/>
      <c r="BY51" s="484"/>
      <c r="BZ51" s="476"/>
      <c r="CA51" s="476"/>
      <c r="CB51" s="476"/>
      <c r="CC51" s="471"/>
      <c r="CD51" s="471"/>
    </row>
    <row r="52" spans="1:82" s="114" customFormat="1" x14ac:dyDescent="0.25">
      <c r="A52" s="28"/>
      <c r="B52" s="186"/>
      <c r="C52" s="186"/>
      <c r="D52" s="186"/>
      <c r="E52" s="186"/>
      <c r="F52" s="186"/>
      <c r="G52" s="186"/>
      <c r="H52" s="186"/>
      <c r="I52" s="186"/>
      <c r="J52" s="186"/>
      <c r="K52" s="186"/>
      <c r="L52" s="186"/>
      <c r="M52" s="186"/>
      <c r="N52" s="186"/>
      <c r="O52" s="79"/>
      <c r="Q52" s="379"/>
      <c r="R52" s="379"/>
      <c r="S52" s="379"/>
      <c r="T52" s="481"/>
      <c r="U52" s="379"/>
      <c r="V52" s="380"/>
      <c r="W52" s="289"/>
      <c r="X52" s="288"/>
      <c r="Y52" s="290"/>
      <c r="Z52" s="290"/>
      <c r="AA52" s="290"/>
      <c r="AB52" s="290"/>
      <c r="AC52" s="290"/>
      <c r="AD52" s="290"/>
      <c r="AE52" s="290"/>
      <c r="AF52" s="290"/>
      <c r="AG52" s="290"/>
      <c r="AH52" s="397"/>
      <c r="AI52" s="397"/>
      <c r="AJ52" s="397"/>
      <c r="AK52" s="397"/>
      <c r="AL52" s="397"/>
      <c r="AM52" s="397"/>
      <c r="AN52" s="397"/>
      <c r="AO52" s="397"/>
      <c r="AP52" s="397"/>
      <c r="AQ52" s="397"/>
      <c r="AR52" s="397"/>
      <c r="AS52" s="397"/>
      <c r="AT52" s="397"/>
      <c r="AU52" s="397"/>
      <c r="AV52" s="397"/>
      <c r="AW52" s="397"/>
      <c r="AX52" s="397"/>
      <c r="AY52" s="397"/>
      <c r="AZ52" s="397"/>
      <c r="BA52" s="397"/>
      <c r="BB52" s="397"/>
      <c r="BC52" s="397"/>
      <c r="BD52" s="397"/>
      <c r="BE52" s="397"/>
      <c r="BF52" s="397"/>
      <c r="BG52" s="397"/>
      <c r="BH52" s="397"/>
      <c r="BI52" s="397"/>
      <c r="BJ52" s="397"/>
      <c r="BM52" s="484"/>
      <c r="BN52" s="484"/>
      <c r="BO52" s="484"/>
      <c r="BP52" s="484"/>
      <c r="BQ52" s="484"/>
      <c r="BR52" s="484"/>
      <c r="BS52" s="484"/>
      <c r="BT52" s="484"/>
      <c r="BU52" s="484"/>
      <c r="BV52" s="484"/>
      <c r="BW52" s="484"/>
      <c r="BX52" s="484"/>
      <c r="BY52" s="484"/>
      <c r="BZ52" s="476"/>
      <c r="CA52" s="476"/>
      <c r="CB52" s="476"/>
      <c r="CC52" s="471"/>
      <c r="CD52" s="471"/>
    </row>
    <row r="53" spans="1:82" s="114" customFormat="1" ht="8.25" customHeight="1" x14ac:dyDescent="0.25">
      <c r="A53" s="28"/>
      <c r="B53" s="79"/>
      <c r="C53" s="79"/>
      <c r="D53" s="79"/>
      <c r="E53" s="244"/>
      <c r="F53" s="79"/>
      <c r="G53" s="79"/>
      <c r="H53" s="79"/>
      <c r="I53" s="79"/>
      <c r="J53" s="79"/>
      <c r="K53" s="79"/>
      <c r="L53" s="79"/>
      <c r="M53" s="79"/>
      <c r="N53" s="79"/>
      <c r="O53" s="79"/>
      <c r="Q53" s="379"/>
      <c r="R53" s="379"/>
      <c r="S53" s="379"/>
      <c r="T53" s="481"/>
      <c r="U53" s="379"/>
      <c r="V53" s="380"/>
      <c r="W53" s="289"/>
      <c r="X53" s="288"/>
      <c r="Y53" s="290"/>
      <c r="Z53" s="290"/>
      <c r="AA53" s="290"/>
      <c r="AB53" s="290"/>
      <c r="AC53" s="290"/>
      <c r="AD53" s="290"/>
      <c r="AE53" s="290"/>
      <c r="AF53" s="290"/>
      <c r="AG53" s="290"/>
      <c r="AH53" s="397"/>
      <c r="AI53" s="397"/>
      <c r="AJ53" s="397"/>
      <c r="AK53" s="397"/>
      <c r="AL53" s="397"/>
      <c r="AM53" s="397"/>
      <c r="AN53" s="397"/>
      <c r="AO53" s="397"/>
      <c r="AP53" s="397"/>
      <c r="AQ53" s="397"/>
      <c r="AR53" s="397"/>
      <c r="AS53" s="397"/>
      <c r="AT53" s="397"/>
      <c r="AU53" s="397"/>
      <c r="AV53" s="397"/>
      <c r="AW53" s="397"/>
      <c r="AX53" s="397"/>
      <c r="AY53" s="397"/>
      <c r="AZ53" s="397"/>
      <c r="BA53" s="397"/>
      <c r="BB53" s="397"/>
      <c r="BC53" s="397"/>
      <c r="BD53" s="397"/>
      <c r="BE53" s="397"/>
      <c r="BF53" s="397"/>
      <c r="BG53" s="397"/>
      <c r="BH53" s="397"/>
      <c r="BI53" s="397"/>
      <c r="BJ53" s="397"/>
      <c r="BM53" s="484"/>
      <c r="BN53" s="484"/>
      <c r="BO53" s="484"/>
      <c r="BP53" s="484"/>
      <c r="BQ53" s="484"/>
      <c r="BR53" s="484"/>
      <c r="BS53" s="484"/>
      <c r="BT53" s="484"/>
      <c r="BU53" s="484"/>
      <c r="BV53" s="484"/>
      <c r="BW53" s="484"/>
      <c r="BX53" s="484"/>
      <c r="BY53" s="484"/>
      <c r="BZ53" s="476"/>
      <c r="CA53" s="476"/>
      <c r="CB53" s="476"/>
      <c r="CC53" s="471"/>
      <c r="CD53" s="471"/>
    </row>
    <row r="54" spans="1:82" s="114" customFormat="1" x14ac:dyDescent="0.25">
      <c r="A54" s="79"/>
      <c r="B54" s="186"/>
      <c r="C54" s="186"/>
      <c r="D54" s="186"/>
      <c r="E54" s="186"/>
      <c r="F54" s="186"/>
      <c r="G54" s="186"/>
      <c r="H54" s="186"/>
      <c r="I54" s="186"/>
      <c r="J54" s="186"/>
      <c r="K54" s="186"/>
      <c r="L54" s="186"/>
      <c r="M54" s="186"/>
      <c r="N54" s="186"/>
      <c r="O54" s="79"/>
      <c r="Q54" s="379"/>
      <c r="R54" s="379"/>
      <c r="S54" s="379"/>
      <c r="T54" s="481"/>
      <c r="U54" s="379"/>
      <c r="V54" s="380"/>
      <c r="W54" s="289"/>
      <c r="X54" s="288"/>
      <c r="Y54" s="290"/>
      <c r="Z54" s="290"/>
      <c r="AA54" s="290"/>
      <c r="AB54" s="290"/>
      <c r="AC54" s="290"/>
      <c r="AD54" s="290"/>
      <c r="AE54" s="290"/>
      <c r="AF54" s="290"/>
      <c r="AG54" s="290"/>
      <c r="AH54" s="397"/>
      <c r="AI54" s="397"/>
      <c r="AJ54" s="397"/>
      <c r="AK54" s="397"/>
      <c r="AL54" s="397"/>
      <c r="AM54" s="397"/>
      <c r="AN54" s="397"/>
      <c r="AO54" s="397"/>
      <c r="AP54" s="397"/>
      <c r="AQ54" s="397"/>
      <c r="AR54" s="397"/>
      <c r="AS54" s="397"/>
      <c r="AT54" s="397"/>
      <c r="AU54" s="397"/>
      <c r="AV54" s="397"/>
      <c r="AW54" s="397"/>
      <c r="AX54" s="397"/>
      <c r="AY54" s="397"/>
      <c r="AZ54" s="397"/>
      <c r="BA54" s="397"/>
      <c r="BB54" s="397"/>
      <c r="BC54" s="397"/>
      <c r="BD54" s="397"/>
      <c r="BE54" s="397"/>
      <c r="BF54" s="397"/>
      <c r="BG54" s="397"/>
      <c r="BH54" s="397"/>
      <c r="BI54" s="397"/>
      <c r="BJ54" s="397"/>
      <c r="BM54" s="484"/>
      <c r="BN54" s="484"/>
      <c r="BO54" s="484"/>
      <c r="BP54" s="484"/>
      <c r="BQ54" s="484"/>
      <c r="BR54" s="484"/>
      <c r="BS54" s="484"/>
      <c r="BT54" s="484"/>
      <c r="BU54" s="484"/>
      <c r="BV54" s="484"/>
      <c r="BW54" s="484"/>
      <c r="BX54" s="484"/>
      <c r="BY54" s="484"/>
      <c r="BZ54" s="476"/>
      <c r="CA54" s="476"/>
      <c r="CB54" s="476"/>
      <c r="CC54" s="471"/>
      <c r="CD54" s="471"/>
    </row>
    <row r="55" spans="1:82" s="114" customFormat="1" x14ac:dyDescent="0.25">
      <c r="A55" s="79"/>
      <c r="B55" s="79"/>
      <c r="C55" s="79"/>
      <c r="D55" s="79"/>
      <c r="E55" s="244"/>
      <c r="F55" s="79"/>
      <c r="G55" s="79"/>
      <c r="H55" s="79"/>
      <c r="I55" s="79"/>
      <c r="J55" s="79"/>
      <c r="K55" s="79"/>
      <c r="L55" s="79"/>
      <c r="M55" s="79"/>
      <c r="N55" s="79"/>
      <c r="O55" s="79"/>
      <c r="Q55" s="379"/>
      <c r="R55" s="379"/>
      <c r="S55" s="379"/>
      <c r="T55" s="481"/>
      <c r="U55" s="379"/>
      <c r="V55" s="380"/>
      <c r="W55" s="289"/>
      <c r="X55" s="288"/>
      <c r="Y55" s="290"/>
      <c r="Z55" s="290"/>
      <c r="AA55" s="290"/>
      <c r="AB55" s="290"/>
      <c r="AC55" s="290"/>
      <c r="AD55" s="290"/>
      <c r="AE55" s="290"/>
      <c r="AF55" s="290"/>
      <c r="AG55" s="290"/>
      <c r="AH55" s="397"/>
      <c r="AI55" s="397"/>
      <c r="AJ55" s="397"/>
      <c r="AK55" s="397"/>
      <c r="AL55" s="397"/>
      <c r="AM55" s="397"/>
      <c r="AN55" s="397"/>
      <c r="AO55" s="397"/>
      <c r="AP55" s="397"/>
      <c r="AQ55" s="397"/>
      <c r="AR55" s="397"/>
      <c r="AS55" s="397"/>
      <c r="AT55" s="397"/>
      <c r="AU55" s="397"/>
      <c r="AV55" s="397"/>
      <c r="AW55" s="397"/>
      <c r="AX55" s="397"/>
      <c r="AY55" s="397"/>
      <c r="AZ55" s="397"/>
      <c r="BA55" s="397"/>
      <c r="BB55" s="397"/>
      <c r="BC55" s="397"/>
      <c r="BD55" s="397"/>
      <c r="BE55" s="397"/>
      <c r="BF55" s="397"/>
      <c r="BG55" s="397"/>
      <c r="BH55" s="397"/>
      <c r="BI55" s="397"/>
      <c r="BJ55" s="397"/>
      <c r="BM55" s="484"/>
      <c r="BN55" s="484"/>
      <c r="BO55" s="484"/>
      <c r="BP55" s="484"/>
      <c r="BQ55" s="484"/>
      <c r="BR55" s="484"/>
      <c r="BS55" s="484"/>
      <c r="BT55" s="484"/>
      <c r="BU55" s="484"/>
      <c r="BV55" s="484"/>
      <c r="BW55" s="484"/>
      <c r="BX55" s="484"/>
      <c r="BY55" s="484"/>
      <c r="BZ55" s="476"/>
      <c r="CA55" s="476"/>
      <c r="CB55" s="476"/>
      <c r="CC55" s="471"/>
      <c r="CD55" s="471"/>
    </row>
    <row r="56" spans="1:82" s="114" customFormat="1" x14ac:dyDescent="0.25">
      <c r="A56" s="79"/>
      <c r="B56" s="79"/>
      <c r="C56" s="79"/>
      <c r="D56" s="79"/>
      <c r="E56" s="244"/>
      <c r="F56" s="79"/>
      <c r="G56" s="79"/>
      <c r="H56" s="245"/>
      <c r="I56" s="245"/>
      <c r="J56" s="245"/>
      <c r="K56" s="245"/>
      <c r="L56" s="245"/>
      <c r="M56" s="245"/>
      <c r="N56" s="245"/>
      <c r="O56" s="79"/>
      <c r="Q56" s="379"/>
      <c r="R56" s="379"/>
      <c r="S56" s="379"/>
      <c r="T56" s="481"/>
      <c r="U56" s="379"/>
      <c r="V56" s="380"/>
      <c r="W56" s="289"/>
      <c r="X56" s="288"/>
      <c r="Y56" s="290"/>
      <c r="Z56" s="290"/>
      <c r="AA56" s="290"/>
      <c r="AB56" s="290"/>
      <c r="AC56" s="290"/>
      <c r="AD56" s="290"/>
      <c r="AE56" s="290"/>
      <c r="AF56" s="290"/>
      <c r="AG56" s="290"/>
      <c r="AH56" s="397"/>
      <c r="AI56" s="397"/>
      <c r="AJ56" s="397"/>
      <c r="AK56" s="397"/>
      <c r="AL56" s="397"/>
      <c r="AM56" s="397"/>
      <c r="AN56" s="397"/>
      <c r="AO56" s="397"/>
      <c r="AP56" s="397"/>
      <c r="AQ56" s="397"/>
      <c r="AR56" s="397"/>
      <c r="AS56" s="397"/>
      <c r="AT56" s="397"/>
      <c r="AU56" s="397"/>
      <c r="AV56" s="397"/>
      <c r="AW56" s="397"/>
      <c r="AX56" s="397"/>
      <c r="AY56" s="397"/>
      <c r="AZ56" s="397"/>
      <c r="BA56" s="397"/>
      <c r="BB56" s="397"/>
      <c r="BC56" s="397"/>
      <c r="BD56" s="397"/>
      <c r="BE56" s="397"/>
      <c r="BF56" s="397"/>
      <c r="BG56" s="397"/>
      <c r="BH56" s="397"/>
      <c r="BI56" s="397"/>
      <c r="BJ56" s="397"/>
      <c r="BM56" s="484"/>
      <c r="BN56" s="484"/>
      <c r="BO56" s="484"/>
      <c r="BP56" s="484"/>
      <c r="BQ56" s="484"/>
      <c r="BR56" s="484"/>
      <c r="BS56" s="484"/>
      <c r="BT56" s="484"/>
      <c r="BU56" s="484"/>
      <c r="BV56" s="484"/>
      <c r="BW56" s="484"/>
      <c r="BX56" s="484"/>
      <c r="BY56" s="484"/>
      <c r="BZ56" s="476"/>
      <c r="CA56" s="476"/>
      <c r="CB56" s="476"/>
      <c r="CC56" s="471"/>
      <c r="CD56" s="471"/>
    </row>
    <row r="57" spans="1:82" s="114" customFormat="1" x14ac:dyDescent="0.25">
      <c r="A57" s="79"/>
      <c r="B57" s="79"/>
      <c r="C57" s="79"/>
      <c r="D57" s="79"/>
      <c r="E57" s="244"/>
      <c r="F57" s="79"/>
      <c r="G57" s="79"/>
      <c r="H57" s="245"/>
      <c r="I57" s="245"/>
      <c r="J57" s="245"/>
      <c r="K57" s="245"/>
      <c r="L57" s="245"/>
      <c r="M57" s="245"/>
      <c r="N57" s="245"/>
      <c r="O57" s="79"/>
      <c r="Q57" s="379"/>
      <c r="R57" s="379"/>
      <c r="S57" s="379"/>
      <c r="T57" s="481"/>
      <c r="U57" s="379"/>
      <c r="V57" s="380"/>
      <c r="W57" s="289"/>
      <c r="X57" s="288"/>
      <c r="Y57" s="290"/>
      <c r="Z57" s="290"/>
      <c r="AA57" s="290"/>
      <c r="AB57" s="290"/>
      <c r="AC57" s="290"/>
      <c r="AD57" s="290"/>
      <c r="AE57" s="290"/>
      <c r="AF57" s="290"/>
      <c r="AG57" s="290"/>
      <c r="AH57" s="397"/>
      <c r="AI57" s="397"/>
      <c r="AJ57" s="397"/>
      <c r="AK57" s="397"/>
      <c r="AL57" s="397"/>
      <c r="AM57" s="397"/>
      <c r="AN57" s="397"/>
      <c r="AO57" s="397"/>
      <c r="AP57" s="397"/>
      <c r="AQ57" s="397"/>
      <c r="AR57" s="397"/>
      <c r="AS57" s="397"/>
      <c r="AT57" s="397"/>
      <c r="AU57" s="397"/>
      <c r="AV57" s="397"/>
      <c r="AW57" s="397"/>
      <c r="AX57" s="397"/>
      <c r="AY57" s="397"/>
      <c r="AZ57" s="397"/>
      <c r="BA57" s="397"/>
      <c r="BB57" s="397"/>
      <c r="BC57" s="397"/>
      <c r="BD57" s="397"/>
      <c r="BE57" s="397"/>
      <c r="BF57" s="397"/>
      <c r="BG57" s="397"/>
      <c r="BH57" s="397"/>
      <c r="BI57" s="397"/>
      <c r="BJ57" s="397"/>
      <c r="BM57" s="484"/>
      <c r="BN57" s="484"/>
      <c r="BO57" s="484"/>
      <c r="BP57" s="484"/>
      <c r="BQ57" s="484"/>
      <c r="BR57" s="484"/>
      <c r="BS57" s="484"/>
      <c r="BT57" s="484"/>
      <c r="BU57" s="484"/>
      <c r="BV57" s="484"/>
      <c r="BW57" s="484"/>
      <c r="BX57" s="484"/>
      <c r="BY57" s="484"/>
      <c r="BZ57" s="476"/>
      <c r="CA57" s="476"/>
      <c r="CB57" s="476"/>
      <c r="CC57" s="471"/>
      <c r="CD57" s="471"/>
    </row>
    <row r="58" spans="1:82" s="114" customFormat="1" x14ac:dyDescent="0.25">
      <c r="A58" s="79"/>
      <c r="B58" s="79"/>
      <c r="C58" s="79"/>
      <c r="D58" s="79"/>
      <c r="E58" s="244"/>
      <c r="F58" s="79"/>
      <c r="G58" s="79"/>
      <c r="H58" s="246"/>
      <c r="I58" s="246"/>
      <c r="J58" s="246"/>
      <c r="K58" s="246"/>
      <c r="L58" s="246"/>
      <c r="M58" s="246"/>
      <c r="N58" s="246"/>
      <c r="O58" s="79"/>
      <c r="Q58" s="379"/>
      <c r="R58" s="379"/>
      <c r="S58" s="379"/>
      <c r="T58" s="481"/>
      <c r="U58" s="379"/>
      <c r="V58" s="380"/>
      <c r="W58" s="289"/>
      <c r="X58" s="288"/>
      <c r="Y58" s="290"/>
      <c r="Z58" s="290"/>
      <c r="AA58" s="290"/>
      <c r="AB58" s="290"/>
      <c r="AC58" s="290"/>
      <c r="AD58" s="290"/>
      <c r="AE58" s="290"/>
      <c r="AF58" s="290"/>
      <c r="AG58" s="290"/>
      <c r="AH58" s="397"/>
      <c r="AI58" s="397"/>
      <c r="AJ58" s="397"/>
      <c r="AK58" s="397"/>
      <c r="AL58" s="397"/>
      <c r="AM58" s="397"/>
      <c r="AN58" s="397"/>
      <c r="AO58" s="397"/>
      <c r="AP58" s="397"/>
      <c r="AQ58" s="397"/>
      <c r="AR58" s="397"/>
      <c r="AS58" s="397"/>
      <c r="AT58" s="397"/>
      <c r="AU58" s="397"/>
      <c r="AV58" s="397"/>
      <c r="AW58" s="397"/>
      <c r="AX58" s="397"/>
      <c r="AY58" s="397"/>
      <c r="AZ58" s="397"/>
      <c r="BA58" s="397"/>
      <c r="BB58" s="397"/>
      <c r="BC58" s="397"/>
      <c r="BD58" s="397"/>
      <c r="BE58" s="397"/>
      <c r="BF58" s="397"/>
      <c r="BG58" s="397"/>
      <c r="BH58" s="397"/>
      <c r="BI58" s="397"/>
      <c r="BJ58" s="397"/>
      <c r="BM58" s="484"/>
      <c r="BN58" s="484"/>
      <c r="BO58" s="484"/>
      <c r="BP58" s="484"/>
      <c r="BQ58" s="484"/>
      <c r="BR58" s="484"/>
      <c r="BS58" s="484"/>
      <c r="BT58" s="484"/>
      <c r="BU58" s="484"/>
      <c r="BV58" s="484"/>
      <c r="BW58" s="484"/>
      <c r="BX58" s="484"/>
      <c r="BY58" s="484"/>
      <c r="BZ58" s="476"/>
      <c r="CA58" s="476"/>
      <c r="CB58" s="476"/>
      <c r="CC58" s="471"/>
      <c r="CD58" s="471"/>
    </row>
    <row r="59" spans="1:82" s="114" customFormat="1" x14ac:dyDescent="0.25">
      <c r="A59" s="79"/>
      <c r="B59" s="79"/>
      <c r="C59" s="79"/>
      <c r="D59" s="79"/>
      <c r="E59" s="244"/>
      <c r="F59" s="79"/>
      <c r="G59" s="79"/>
      <c r="H59" s="79"/>
      <c r="I59" s="79"/>
      <c r="J59" s="79"/>
      <c r="K59" s="79"/>
      <c r="L59" s="79"/>
      <c r="M59" s="79"/>
      <c r="N59" s="79"/>
      <c r="O59" s="79"/>
      <c r="Q59" s="379"/>
      <c r="R59" s="379"/>
      <c r="S59" s="379"/>
      <c r="T59" s="481"/>
      <c r="U59" s="379"/>
      <c r="V59" s="380"/>
      <c r="W59" s="289"/>
      <c r="X59" s="288"/>
      <c r="Y59" s="290"/>
      <c r="Z59" s="290"/>
      <c r="AA59" s="290"/>
      <c r="AB59" s="290"/>
      <c r="AC59" s="290"/>
      <c r="AD59" s="290"/>
      <c r="AE59" s="290"/>
      <c r="AF59" s="290"/>
      <c r="AG59" s="290"/>
      <c r="AH59" s="397"/>
      <c r="AI59" s="397"/>
      <c r="AJ59" s="397"/>
      <c r="AK59" s="397"/>
      <c r="AL59" s="397"/>
      <c r="AM59" s="397"/>
      <c r="AN59" s="397"/>
      <c r="AO59" s="397"/>
      <c r="AP59" s="397"/>
      <c r="AQ59" s="397"/>
      <c r="AR59" s="397"/>
      <c r="AS59" s="397"/>
      <c r="AT59" s="397"/>
      <c r="AU59" s="397"/>
      <c r="AV59" s="397"/>
      <c r="AW59" s="397"/>
      <c r="AX59" s="397"/>
      <c r="AY59" s="397"/>
      <c r="AZ59" s="397"/>
      <c r="BA59" s="397"/>
      <c r="BB59" s="397"/>
      <c r="BC59" s="397"/>
      <c r="BD59" s="397"/>
      <c r="BE59" s="397"/>
      <c r="BF59" s="397"/>
      <c r="BG59" s="397"/>
      <c r="BH59" s="397"/>
      <c r="BI59" s="397"/>
      <c r="BJ59" s="397"/>
      <c r="BM59" s="484"/>
      <c r="BN59" s="484"/>
      <c r="BO59" s="484"/>
      <c r="BP59" s="484"/>
      <c r="BQ59" s="484"/>
      <c r="BR59" s="484"/>
      <c r="BS59" s="484"/>
      <c r="BT59" s="484"/>
      <c r="BU59" s="484"/>
      <c r="BV59" s="484"/>
      <c r="BW59" s="484"/>
      <c r="BX59" s="484"/>
      <c r="BY59" s="484"/>
      <c r="BZ59" s="476"/>
      <c r="CA59" s="476"/>
      <c r="CB59" s="476"/>
      <c r="CC59" s="471"/>
      <c r="CD59" s="471"/>
    </row>
    <row r="60" spans="1:82" s="114" customFormat="1" x14ac:dyDescent="0.25">
      <c r="A60" s="79"/>
      <c r="B60" s="79"/>
      <c r="C60" s="79"/>
      <c r="D60" s="79"/>
      <c r="E60" s="244"/>
      <c r="F60" s="79"/>
      <c r="G60" s="79"/>
      <c r="H60" s="79"/>
      <c r="I60" s="79"/>
      <c r="J60" s="79"/>
      <c r="K60" s="79"/>
      <c r="L60" s="79"/>
      <c r="M60" s="79"/>
      <c r="N60" s="79"/>
      <c r="O60" s="79"/>
      <c r="Q60" s="379"/>
      <c r="R60" s="379"/>
      <c r="S60" s="379"/>
      <c r="T60" s="481"/>
      <c r="U60" s="379"/>
      <c r="V60" s="380"/>
      <c r="W60" s="289"/>
      <c r="X60" s="288"/>
      <c r="Y60" s="290"/>
      <c r="Z60" s="290"/>
      <c r="AA60" s="290"/>
      <c r="AB60" s="290"/>
      <c r="AC60" s="290"/>
      <c r="AD60" s="290"/>
      <c r="AE60" s="290"/>
      <c r="AF60" s="290"/>
      <c r="AG60" s="290"/>
      <c r="AH60" s="397"/>
      <c r="AI60" s="397"/>
      <c r="AJ60" s="397"/>
      <c r="AK60" s="397"/>
      <c r="AL60" s="397"/>
      <c r="AM60" s="397"/>
      <c r="AN60" s="397"/>
      <c r="AO60" s="397"/>
      <c r="AP60" s="397"/>
      <c r="AQ60" s="397"/>
      <c r="AR60" s="397"/>
      <c r="AS60" s="397"/>
      <c r="AT60" s="397"/>
      <c r="AU60" s="397"/>
      <c r="AV60" s="397"/>
      <c r="AW60" s="397"/>
      <c r="AX60" s="397"/>
      <c r="AY60" s="397"/>
      <c r="AZ60" s="397"/>
      <c r="BA60" s="397"/>
      <c r="BB60" s="397"/>
      <c r="BC60" s="397"/>
      <c r="BD60" s="397"/>
      <c r="BE60" s="397"/>
      <c r="BF60" s="397"/>
      <c r="BG60" s="397"/>
      <c r="BH60" s="397"/>
      <c r="BI60" s="397"/>
      <c r="BJ60" s="397"/>
      <c r="BM60" s="484"/>
      <c r="BN60" s="484"/>
      <c r="BO60" s="484"/>
      <c r="BP60" s="484"/>
      <c r="BQ60" s="484"/>
      <c r="BR60" s="484"/>
      <c r="BS60" s="484"/>
      <c r="BT60" s="484"/>
      <c r="BU60" s="484"/>
      <c r="BV60" s="484"/>
      <c r="BW60" s="484"/>
      <c r="BX60" s="484"/>
      <c r="BY60" s="484"/>
      <c r="BZ60" s="476"/>
      <c r="CA60" s="476"/>
      <c r="CB60" s="476"/>
      <c r="CC60" s="471"/>
      <c r="CD60" s="471"/>
    </row>
    <row r="61" spans="1:82" s="114" customFormat="1" x14ac:dyDescent="0.25">
      <c r="A61" s="79"/>
      <c r="B61" s="79"/>
      <c r="C61" s="79"/>
      <c r="D61" s="79"/>
      <c r="E61" s="244"/>
      <c r="F61" s="79"/>
      <c r="G61" s="79"/>
      <c r="H61" s="79"/>
      <c r="I61" s="79"/>
      <c r="J61" s="79"/>
      <c r="K61" s="79"/>
      <c r="L61" s="79"/>
      <c r="M61" s="79"/>
      <c r="N61" s="79"/>
      <c r="O61" s="79"/>
      <c r="Q61" s="379"/>
      <c r="R61" s="379"/>
      <c r="S61" s="379"/>
      <c r="T61" s="481"/>
      <c r="U61" s="379"/>
      <c r="V61" s="380"/>
      <c r="W61" s="289"/>
      <c r="X61" s="288"/>
      <c r="Y61" s="290"/>
      <c r="Z61" s="290"/>
      <c r="AA61" s="290"/>
      <c r="AB61" s="290"/>
      <c r="AC61" s="290"/>
      <c r="AD61" s="290"/>
      <c r="AE61" s="290"/>
      <c r="AF61" s="290"/>
      <c r="AG61" s="290"/>
      <c r="AH61" s="397"/>
      <c r="AI61" s="397"/>
      <c r="AJ61" s="397"/>
      <c r="AK61" s="397"/>
      <c r="AL61" s="397"/>
      <c r="AM61" s="397"/>
      <c r="AN61" s="397"/>
      <c r="AO61" s="397"/>
      <c r="AP61" s="397"/>
      <c r="AQ61" s="397"/>
      <c r="AR61" s="397"/>
      <c r="AS61" s="397"/>
      <c r="AT61" s="397"/>
      <c r="AU61" s="397"/>
      <c r="AV61" s="397"/>
      <c r="AW61" s="397"/>
      <c r="AX61" s="397"/>
      <c r="AY61" s="397"/>
      <c r="AZ61" s="397"/>
      <c r="BA61" s="397"/>
      <c r="BB61" s="397"/>
      <c r="BC61" s="397"/>
      <c r="BD61" s="397"/>
      <c r="BE61" s="397"/>
      <c r="BF61" s="397"/>
      <c r="BG61" s="397"/>
      <c r="BH61" s="397"/>
      <c r="BI61" s="397"/>
      <c r="BJ61" s="397"/>
      <c r="BM61" s="484"/>
      <c r="BN61" s="484"/>
      <c r="BO61" s="484"/>
      <c r="BP61" s="484"/>
      <c r="BQ61" s="484"/>
      <c r="BR61" s="484"/>
      <c r="BS61" s="484"/>
      <c r="BT61" s="484"/>
      <c r="BU61" s="484"/>
      <c r="BV61" s="484"/>
      <c r="BW61" s="484"/>
      <c r="BX61" s="484"/>
      <c r="BY61" s="484"/>
      <c r="BZ61" s="476"/>
      <c r="CA61" s="476"/>
      <c r="CB61" s="476"/>
      <c r="CC61" s="471"/>
      <c r="CD61" s="471"/>
    </row>
    <row r="62" spans="1:82" s="114" customFormat="1" x14ac:dyDescent="0.25">
      <c r="A62" s="79"/>
      <c r="B62" s="79"/>
      <c r="C62" s="79"/>
      <c r="D62" s="79"/>
      <c r="E62" s="244"/>
      <c r="F62" s="79"/>
      <c r="G62" s="79"/>
      <c r="H62" s="79"/>
      <c r="I62" s="79"/>
      <c r="J62" s="79"/>
      <c r="K62" s="79"/>
      <c r="L62" s="79"/>
      <c r="M62" s="79"/>
      <c r="N62" s="79"/>
      <c r="O62" s="79"/>
      <c r="Q62" s="379"/>
      <c r="R62" s="379"/>
      <c r="S62" s="379"/>
      <c r="T62" s="481"/>
      <c r="U62" s="379"/>
      <c r="V62" s="380"/>
      <c r="W62" s="289"/>
      <c r="X62" s="288"/>
      <c r="Y62" s="290"/>
      <c r="Z62" s="290"/>
      <c r="AA62" s="290"/>
      <c r="AB62" s="290"/>
      <c r="AC62" s="290"/>
      <c r="AD62" s="290"/>
      <c r="AE62" s="290"/>
      <c r="AF62" s="290"/>
      <c r="AG62" s="290"/>
      <c r="AH62" s="397"/>
      <c r="AI62" s="397"/>
      <c r="AJ62" s="397"/>
      <c r="AK62" s="397"/>
      <c r="AL62" s="397"/>
      <c r="AM62" s="397"/>
      <c r="AN62" s="397"/>
      <c r="AO62" s="397"/>
      <c r="AP62" s="397"/>
      <c r="AQ62" s="397"/>
      <c r="AR62" s="397"/>
      <c r="AS62" s="397"/>
      <c r="AT62" s="397"/>
      <c r="AU62" s="397"/>
      <c r="AV62" s="397"/>
      <c r="AW62" s="397"/>
      <c r="AX62" s="397"/>
      <c r="AY62" s="397"/>
      <c r="AZ62" s="397"/>
      <c r="BA62" s="397"/>
      <c r="BB62" s="397"/>
      <c r="BC62" s="397"/>
      <c r="BD62" s="397"/>
      <c r="BE62" s="397"/>
      <c r="BF62" s="397"/>
      <c r="BG62" s="397"/>
      <c r="BH62" s="397"/>
      <c r="BI62" s="397"/>
      <c r="BJ62" s="397"/>
      <c r="BM62" s="484"/>
      <c r="BN62" s="484"/>
      <c r="BO62" s="484"/>
      <c r="BP62" s="484"/>
      <c r="BQ62" s="484"/>
      <c r="BR62" s="484"/>
      <c r="BS62" s="484"/>
      <c r="BT62" s="484"/>
      <c r="BU62" s="484"/>
      <c r="BV62" s="484"/>
      <c r="BW62" s="484"/>
      <c r="BX62" s="484"/>
      <c r="BY62" s="484"/>
      <c r="BZ62" s="476"/>
      <c r="CA62" s="476"/>
      <c r="CB62" s="476"/>
      <c r="CC62" s="471"/>
      <c r="CD62" s="471"/>
    </row>
    <row r="63" spans="1:82" s="114" customFormat="1" x14ac:dyDescent="0.25">
      <c r="A63" s="79"/>
      <c r="B63" s="79"/>
      <c r="C63" s="79"/>
      <c r="D63" s="79"/>
      <c r="E63" s="244"/>
      <c r="F63" s="79"/>
      <c r="G63" s="79"/>
      <c r="H63" s="79"/>
      <c r="I63" s="79"/>
      <c r="J63" s="79"/>
      <c r="K63" s="79"/>
      <c r="L63" s="79"/>
      <c r="M63" s="79"/>
      <c r="N63" s="79"/>
      <c r="O63" s="79"/>
      <c r="Q63" s="379"/>
      <c r="R63" s="379"/>
      <c r="S63" s="379"/>
      <c r="T63" s="481"/>
      <c r="U63" s="379"/>
      <c r="V63" s="380"/>
      <c r="W63" s="289"/>
      <c r="X63" s="288"/>
      <c r="Y63" s="290"/>
      <c r="Z63" s="290"/>
      <c r="AA63" s="290"/>
      <c r="AB63" s="290"/>
      <c r="AC63" s="290"/>
      <c r="AD63" s="290"/>
      <c r="AE63" s="290"/>
      <c r="AF63" s="290"/>
      <c r="AG63" s="290"/>
      <c r="AH63" s="397"/>
      <c r="AI63" s="397"/>
      <c r="AJ63" s="397"/>
      <c r="AK63" s="397"/>
      <c r="AL63" s="397"/>
      <c r="AM63" s="397"/>
      <c r="AN63" s="397"/>
      <c r="AO63" s="397"/>
      <c r="AP63" s="397"/>
      <c r="AQ63" s="397"/>
      <c r="AR63" s="397"/>
      <c r="AS63" s="397"/>
      <c r="AT63" s="397"/>
      <c r="AU63" s="397"/>
      <c r="AV63" s="397"/>
      <c r="AW63" s="397"/>
      <c r="AX63" s="397"/>
      <c r="AY63" s="397"/>
      <c r="AZ63" s="397"/>
      <c r="BA63" s="397"/>
      <c r="BB63" s="397"/>
      <c r="BC63" s="397"/>
      <c r="BD63" s="397"/>
      <c r="BE63" s="397"/>
      <c r="BF63" s="397"/>
      <c r="BG63" s="397"/>
      <c r="BH63" s="397"/>
      <c r="BI63" s="397"/>
      <c r="BJ63" s="397"/>
      <c r="BM63" s="484"/>
      <c r="BN63" s="484"/>
      <c r="BO63" s="484"/>
      <c r="BP63" s="484"/>
      <c r="BQ63" s="484"/>
      <c r="BR63" s="484"/>
      <c r="BS63" s="484"/>
      <c r="BT63" s="484"/>
      <c r="BU63" s="484"/>
      <c r="BV63" s="484"/>
      <c r="BW63" s="484"/>
      <c r="BX63" s="484"/>
      <c r="BY63" s="484"/>
      <c r="BZ63" s="476"/>
      <c r="CA63" s="476"/>
      <c r="CB63" s="476"/>
      <c r="CC63" s="471"/>
      <c r="CD63" s="471"/>
    </row>
    <row r="64" spans="1:82" s="114" customFormat="1" x14ac:dyDescent="0.25">
      <c r="A64" s="79"/>
      <c r="B64" s="79"/>
      <c r="C64" s="79"/>
      <c r="D64" s="79"/>
      <c r="E64" s="244"/>
      <c r="F64" s="79"/>
      <c r="G64" s="79"/>
      <c r="H64" s="79"/>
      <c r="I64" s="79"/>
      <c r="J64" s="79"/>
      <c r="K64" s="79"/>
      <c r="L64" s="79"/>
      <c r="M64" s="79"/>
      <c r="N64" s="79"/>
      <c r="O64" s="79"/>
      <c r="Q64" s="379"/>
      <c r="R64" s="379"/>
      <c r="S64" s="379"/>
      <c r="T64" s="481"/>
      <c r="U64" s="379"/>
      <c r="V64" s="380"/>
      <c r="W64" s="289"/>
      <c r="X64" s="288"/>
      <c r="Y64" s="290"/>
      <c r="Z64" s="290"/>
      <c r="AA64" s="290"/>
      <c r="AB64" s="290"/>
      <c r="AC64" s="290"/>
      <c r="AD64" s="290"/>
      <c r="AE64" s="290"/>
      <c r="AF64" s="290"/>
      <c r="AG64" s="290"/>
      <c r="AH64" s="397"/>
      <c r="AI64" s="397"/>
      <c r="AJ64" s="397"/>
      <c r="AK64" s="397"/>
      <c r="AL64" s="397"/>
      <c r="AM64" s="397"/>
      <c r="AN64" s="397"/>
      <c r="AO64" s="397"/>
      <c r="AP64" s="397"/>
      <c r="AQ64" s="397"/>
      <c r="AR64" s="397"/>
      <c r="AS64" s="397"/>
      <c r="AT64" s="397"/>
      <c r="AU64" s="397"/>
      <c r="AV64" s="397"/>
      <c r="AW64" s="397"/>
      <c r="AX64" s="397"/>
      <c r="AY64" s="397"/>
      <c r="AZ64" s="397"/>
      <c r="BA64" s="397"/>
      <c r="BB64" s="397"/>
      <c r="BC64" s="397"/>
      <c r="BD64" s="397"/>
      <c r="BE64" s="397"/>
      <c r="BF64" s="397"/>
      <c r="BG64" s="397"/>
      <c r="BH64" s="397"/>
      <c r="BI64" s="397"/>
      <c r="BJ64" s="397"/>
      <c r="BM64" s="484"/>
      <c r="BN64" s="484"/>
      <c r="BO64" s="484"/>
      <c r="BP64" s="484"/>
      <c r="BQ64" s="484"/>
      <c r="BR64" s="484"/>
      <c r="BS64" s="484"/>
      <c r="BT64" s="484"/>
      <c r="BU64" s="484"/>
      <c r="BV64" s="484"/>
      <c r="BW64" s="484"/>
      <c r="BX64" s="484"/>
      <c r="BY64" s="484"/>
      <c r="BZ64" s="476"/>
      <c r="CA64" s="476"/>
      <c r="CB64" s="476"/>
      <c r="CC64" s="471"/>
      <c r="CD64" s="471"/>
    </row>
    <row r="65" spans="1:82" s="114" customFormat="1" x14ac:dyDescent="0.25">
      <c r="A65" s="79"/>
      <c r="B65" s="79"/>
      <c r="C65" s="79"/>
      <c r="D65" s="79"/>
      <c r="E65" s="244"/>
      <c r="F65" s="79"/>
      <c r="G65" s="79"/>
      <c r="H65" s="79"/>
      <c r="I65" s="79"/>
      <c r="J65" s="79"/>
      <c r="K65" s="79"/>
      <c r="L65" s="79"/>
      <c r="M65" s="79"/>
      <c r="N65" s="79"/>
      <c r="O65" s="79"/>
      <c r="Q65" s="379"/>
      <c r="R65" s="379"/>
      <c r="S65" s="379"/>
      <c r="T65" s="481"/>
      <c r="U65" s="379"/>
      <c r="V65" s="380"/>
      <c r="W65" s="289"/>
      <c r="X65" s="288"/>
      <c r="Y65" s="290"/>
      <c r="Z65" s="290"/>
      <c r="AA65" s="290"/>
      <c r="AB65" s="290"/>
      <c r="AC65" s="290"/>
      <c r="AD65" s="290"/>
      <c r="AE65" s="290"/>
      <c r="AF65" s="290"/>
      <c r="AG65" s="290"/>
      <c r="AH65" s="397"/>
      <c r="AI65" s="397"/>
      <c r="AJ65" s="397"/>
      <c r="AK65" s="397"/>
      <c r="AL65" s="397"/>
      <c r="AM65" s="397"/>
      <c r="AN65" s="397"/>
      <c r="AO65" s="397"/>
      <c r="AP65" s="397"/>
      <c r="AQ65" s="397"/>
      <c r="AR65" s="397"/>
      <c r="AS65" s="397"/>
      <c r="AT65" s="397"/>
      <c r="AU65" s="397"/>
      <c r="AV65" s="397"/>
      <c r="AW65" s="397"/>
      <c r="AX65" s="397"/>
      <c r="AY65" s="397"/>
      <c r="AZ65" s="397"/>
      <c r="BA65" s="397"/>
      <c r="BB65" s="397"/>
      <c r="BC65" s="397"/>
      <c r="BD65" s="397"/>
      <c r="BE65" s="397"/>
      <c r="BF65" s="397"/>
      <c r="BG65" s="397"/>
      <c r="BH65" s="397"/>
      <c r="BI65" s="397"/>
      <c r="BJ65" s="397"/>
      <c r="BM65" s="484"/>
      <c r="BN65" s="484"/>
      <c r="BO65" s="484"/>
      <c r="BP65" s="484"/>
      <c r="BQ65" s="484"/>
      <c r="BR65" s="484"/>
      <c r="BS65" s="484"/>
      <c r="BT65" s="484"/>
      <c r="BU65" s="484"/>
      <c r="BV65" s="484"/>
      <c r="BW65" s="484"/>
      <c r="BX65" s="484"/>
      <c r="BY65" s="484"/>
      <c r="BZ65" s="476"/>
      <c r="CA65" s="476"/>
      <c r="CB65" s="476"/>
      <c r="CC65" s="471"/>
      <c r="CD65" s="471"/>
    </row>
    <row r="66" spans="1:82" s="114" customFormat="1" x14ac:dyDescent="0.25">
      <c r="A66" s="79"/>
      <c r="B66" s="79"/>
      <c r="C66" s="79"/>
      <c r="D66" s="79"/>
      <c r="E66" s="244"/>
      <c r="F66" s="79"/>
      <c r="G66" s="79"/>
      <c r="H66" s="79"/>
      <c r="I66" s="79"/>
      <c r="J66" s="79"/>
      <c r="K66" s="79"/>
      <c r="L66" s="79"/>
      <c r="M66" s="79"/>
      <c r="N66" s="79"/>
      <c r="O66" s="79"/>
      <c r="Q66" s="379"/>
      <c r="R66" s="379"/>
      <c r="S66" s="379"/>
      <c r="T66" s="481"/>
      <c r="U66" s="379"/>
      <c r="V66" s="380"/>
      <c r="W66" s="289"/>
      <c r="X66" s="288"/>
      <c r="Y66" s="290"/>
      <c r="Z66" s="290"/>
      <c r="AA66" s="290"/>
      <c r="AB66" s="290"/>
      <c r="AC66" s="290"/>
      <c r="AD66" s="290"/>
      <c r="AE66" s="290"/>
      <c r="AF66" s="290"/>
      <c r="AG66" s="290"/>
      <c r="AH66" s="397"/>
      <c r="AI66" s="397"/>
      <c r="AJ66" s="397"/>
      <c r="AK66" s="397"/>
      <c r="AL66" s="397"/>
      <c r="AM66" s="397"/>
      <c r="AN66" s="397"/>
      <c r="AO66" s="397"/>
      <c r="AP66" s="397"/>
      <c r="AQ66" s="397"/>
      <c r="AR66" s="397"/>
      <c r="AS66" s="397"/>
      <c r="AT66" s="397"/>
      <c r="AU66" s="397"/>
      <c r="AV66" s="397"/>
      <c r="AW66" s="397"/>
      <c r="AX66" s="397"/>
      <c r="AY66" s="397"/>
      <c r="AZ66" s="397"/>
      <c r="BA66" s="397"/>
      <c r="BB66" s="397"/>
      <c r="BC66" s="397"/>
      <c r="BD66" s="397"/>
      <c r="BE66" s="397"/>
      <c r="BF66" s="397"/>
      <c r="BG66" s="397"/>
      <c r="BH66" s="397"/>
      <c r="BI66" s="397"/>
      <c r="BJ66" s="397"/>
      <c r="BM66" s="484"/>
      <c r="BN66" s="484"/>
      <c r="BO66" s="484"/>
      <c r="BP66" s="484"/>
      <c r="BQ66" s="484"/>
      <c r="BR66" s="484"/>
      <c r="BS66" s="484"/>
      <c r="BT66" s="484"/>
      <c r="BU66" s="484"/>
      <c r="BV66" s="484"/>
      <c r="BW66" s="484"/>
      <c r="BX66" s="484"/>
      <c r="BY66" s="484"/>
      <c r="BZ66" s="476"/>
      <c r="CA66" s="476"/>
      <c r="CB66" s="476"/>
      <c r="CC66" s="471"/>
      <c r="CD66" s="471"/>
    </row>
    <row r="67" spans="1:82" s="114" customFormat="1" x14ac:dyDescent="0.25">
      <c r="A67" s="79"/>
      <c r="B67" s="79"/>
      <c r="C67" s="79"/>
      <c r="D67" s="79"/>
      <c r="E67" s="79"/>
      <c r="F67" s="79"/>
      <c r="G67" s="79"/>
      <c r="H67" s="79"/>
      <c r="I67" s="79"/>
      <c r="J67" s="79"/>
      <c r="K67" s="79"/>
      <c r="L67" s="79"/>
      <c r="M67" s="79"/>
      <c r="N67" s="79"/>
      <c r="O67" s="79"/>
      <c r="Q67" s="379"/>
      <c r="R67" s="379"/>
      <c r="S67" s="379"/>
      <c r="T67" s="481"/>
      <c r="U67" s="379"/>
      <c r="V67" s="380"/>
      <c r="W67" s="289"/>
      <c r="X67" s="288"/>
      <c r="Y67" s="290"/>
      <c r="Z67" s="290"/>
      <c r="AA67" s="290"/>
      <c r="AB67" s="290"/>
      <c r="AC67" s="290"/>
      <c r="AD67" s="290"/>
      <c r="AE67" s="290"/>
      <c r="AF67" s="290"/>
      <c r="AG67" s="290"/>
      <c r="AH67" s="397"/>
      <c r="AI67" s="397"/>
      <c r="AJ67" s="397"/>
      <c r="AK67" s="397"/>
      <c r="AL67" s="397"/>
      <c r="AM67" s="397"/>
      <c r="AN67" s="397"/>
      <c r="AO67" s="397"/>
      <c r="AP67" s="397"/>
      <c r="AQ67" s="397"/>
      <c r="AR67" s="397"/>
      <c r="AS67" s="397"/>
      <c r="AT67" s="397"/>
      <c r="AU67" s="397"/>
      <c r="AV67" s="397"/>
      <c r="AW67" s="397"/>
      <c r="AX67" s="397"/>
      <c r="AY67" s="397"/>
      <c r="AZ67" s="397"/>
      <c r="BA67" s="397"/>
      <c r="BB67" s="397"/>
      <c r="BC67" s="397"/>
      <c r="BD67" s="397"/>
      <c r="BE67" s="397"/>
      <c r="BF67" s="397"/>
      <c r="BG67" s="397"/>
      <c r="BH67" s="397"/>
      <c r="BI67" s="397"/>
      <c r="BJ67" s="397"/>
      <c r="BM67" s="484"/>
      <c r="BN67" s="484"/>
      <c r="BO67" s="484"/>
      <c r="BP67" s="484"/>
      <c r="BQ67" s="484"/>
      <c r="BR67" s="484"/>
      <c r="BS67" s="484"/>
      <c r="BT67" s="484"/>
      <c r="BU67" s="484"/>
      <c r="BV67" s="484"/>
      <c r="BW67" s="484"/>
      <c r="BX67" s="484"/>
      <c r="BY67" s="484"/>
      <c r="BZ67" s="476"/>
      <c r="CA67" s="476"/>
      <c r="CB67" s="476"/>
      <c r="CC67" s="471"/>
      <c r="CD67" s="471"/>
    </row>
    <row r="68" spans="1:82" s="114" customFormat="1" x14ac:dyDescent="0.25">
      <c r="A68" s="79"/>
      <c r="B68" s="79"/>
      <c r="C68" s="79"/>
      <c r="D68" s="79"/>
      <c r="E68" s="79"/>
      <c r="F68" s="79"/>
      <c r="G68" s="79"/>
      <c r="H68" s="79"/>
      <c r="I68" s="79"/>
      <c r="J68" s="79"/>
      <c r="K68" s="79"/>
      <c r="L68" s="79"/>
      <c r="M68" s="79"/>
      <c r="N68" s="79"/>
      <c r="O68" s="79"/>
      <c r="Q68" s="379"/>
      <c r="R68" s="379"/>
      <c r="S68" s="379"/>
      <c r="T68" s="481"/>
      <c r="U68" s="379"/>
      <c r="V68" s="380"/>
      <c r="W68" s="289"/>
      <c r="X68" s="288"/>
      <c r="Y68" s="290"/>
      <c r="Z68" s="290"/>
      <c r="AA68" s="290"/>
      <c r="AB68" s="290"/>
      <c r="AC68" s="290"/>
      <c r="AD68" s="290"/>
      <c r="AE68" s="290"/>
      <c r="AF68" s="290"/>
      <c r="AG68" s="290"/>
      <c r="AH68" s="397"/>
      <c r="AI68" s="397"/>
      <c r="AJ68" s="397"/>
      <c r="AK68" s="397"/>
      <c r="AL68" s="397"/>
      <c r="AM68" s="397"/>
      <c r="AN68" s="397"/>
      <c r="AO68" s="397"/>
      <c r="AP68" s="397"/>
      <c r="AQ68" s="397"/>
      <c r="AR68" s="397"/>
      <c r="AS68" s="397"/>
      <c r="AT68" s="397"/>
      <c r="AU68" s="397"/>
      <c r="AV68" s="397"/>
      <c r="AW68" s="397"/>
      <c r="AX68" s="397"/>
      <c r="AY68" s="397"/>
      <c r="AZ68" s="397"/>
      <c r="BA68" s="397"/>
      <c r="BB68" s="397"/>
      <c r="BC68" s="397"/>
      <c r="BD68" s="397"/>
      <c r="BE68" s="397"/>
      <c r="BF68" s="397"/>
      <c r="BG68" s="397"/>
      <c r="BH68" s="397"/>
      <c r="BI68" s="397"/>
      <c r="BJ68" s="397"/>
      <c r="BM68" s="484"/>
      <c r="BN68" s="484"/>
      <c r="BO68" s="484"/>
      <c r="BP68" s="484"/>
      <c r="BQ68" s="484"/>
      <c r="BR68" s="484"/>
      <c r="BS68" s="484"/>
      <c r="BT68" s="484"/>
      <c r="BU68" s="484"/>
      <c r="BV68" s="484"/>
      <c r="BW68" s="484"/>
      <c r="BX68" s="484"/>
      <c r="BY68" s="484"/>
      <c r="BZ68" s="476"/>
      <c r="CA68" s="476"/>
      <c r="CB68" s="476"/>
      <c r="CC68" s="471"/>
      <c r="CD68" s="471"/>
    </row>
    <row r="69" spans="1:82" s="114" customFormat="1" x14ac:dyDescent="0.25">
      <c r="A69" s="79"/>
      <c r="B69" s="79"/>
      <c r="C69" s="79"/>
      <c r="D69" s="79"/>
      <c r="E69" s="79"/>
      <c r="F69" s="79"/>
      <c r="G69" s="79"/>
      <c r="H69" s="79"/>
      <c r="I69" s="79"/>
      <c r="J69" s="79"/>
      <c r="K69" s="79"/>
      <c r="L69" s="79"/>
      <c r="M69" s="79"/>
      <c r="N69" s="79"/>
      <c r="O69" s="79"/>
      <c r="Q69" s="379"/>
      <c r="R69" s="379"/>
      <c r="S69" s="379"/>
      <c r="T69" s="481"/>
      <c r="U69" s="379"/>
      <c r="V69" s="380"/>
      <c r="W69" s="289"/>
      <c r="X69" s="288"/>
      <c r="Y69" s="290"/>
      <c r="Z69" s="290"/>
      <c r="AA69" s="290"/>
      <c r="AB69" s="290"/>
      <c r="AC69" s="290"/>
      <c r="AD69" s="290"/>
      <c r="AE69" s="290"/>
      <c r="AF69" s="290"/>
      <c r="AG69" s="290"/>
      <c r="AH69" s="397"/>
      <c r="AI69" s="397"/>
      <c r="AJ69" s="397"/>
      <c r="AK69" s="397"/>
      <c r="AL69" s="397"/>
      <c r="AM69" s="397"/>
      <c r="AN69" s="397"/>
      <c r="AO69" s="397"/>
      <c r="AP69" s="397"/>
      <c r="AQ69" s="397"/>
      <c r="AR69" s="397"/>
      <c r="AS69" s="397"/>
      <c r="AT69" s="397"/>
      <c r="AU69" s="397"/>
      <c r="AV69" s="397"/>
      <c r="AW69" s="397"/>
      <c r="AX69" s="397"/>
      <c r="AY69" s="397"/>
      <c r="AZ69" s="397"/>
      <c r="BA69" s="397"/>
      <c r="BB69" s="397"/>
      <c r="BC69" s="397"/>
      <c r="BD69" s="397"/>
      <c r="BE69" s="397"/>
      <c r="BF69" s="397"/>
      <c r="BG69" s="397"/>
      <c r="BH69" s="397"/>
      <c r="BI69" s="397"/>
      <c r="BJ69" s="397"/>
      <c r="BM69" s="484"/>
      <c r="BN69" s="484"/>
      <c r="BO69" s="484"/>
      <c r="BP69" s="484"/>
      <c r="BQ69" s="484"/>
      <c r="BR69" s="484"/>
      <c r="BS69" s="484"/>
      <c r="BT69" s="484"/>
      <c r="BU69" s="484"/>
      <c r="BV69" s="484"/>
      <c r="BW69" s="484"/>
      <c r="BX69" s="484"/>
      <c r="BY69" s="484"/>
      <c r="BZ69" s="476"/>
      <c r="CA69" s="476"/>
      <c r="CB69" s="476"/>
      <c r="CC69" s="471"/>
      <c r="CD69" s="471"/>
    </row>
    <row r="70" spans="1:82" s="114" customFormat="1" x14ac:dyDescent="0.25">
      <c r="A70" s="79"/>
      <c r="B70" s="79"/>
      <c r="C70" s="79"/>
      <c r="D70" s="79"/>
      <c r="E70" s="79"/>
      <c r="F70" s="79"/>
      <c r="G70" s="79"/>
      <c r="H70" s="79"/>
      <c r="I70" s="79"/>
      <c r="J70" s="79"/>
      <c r="K70" s="79"/>
      <c r="L70" s="79"/>
      <c r="M70" s="79"/>
      <c r="N70" s="79"/>
      <c r="O70" s="79"/>
      <c r="Q70" s="379"/>
      <c r="R70" s="379"/>
      <c r="S70" s="379"/>
      <c r="T70" s="481"/>
      <c r="U70" s="379"/>
      <c r="V70" s="380"/>
      <c r="W70" s="289"/>
      <c r="X70" s="288"/>
      <c r="Y70" s="290"/>
      <c r="Z70" s="290"/>
      <c r="AA70" s="290"/>
      <c r="AB70" s="290"/>
      <c r="AC70" s="290"/>
      <c r="AD70" s="290"/>
      <c r="AE70" s="290"/>
      <c r="AF70" s="290"/>
      <c r="AG70" s="290"/>
      <c r="AH70" s="397"/>
      <c r="AI70" s="397"/>
      <c r="AJ70" s="397"/>
      <c r="AK70" s="397"/>
      <c r="AL70" s="397"/>
      <c r="AM70" s="397"/>
      <c r="AN70" s="397"/>
      <c r="AO70" s="397"/>
      <c r="AP70" s="397"/>
      <c r="AQ70" s="397"/>
      <c r="AR70" s="397"/>
      <c r="AS70" s="397"/>
      <c r="AT70" s="397"/>
      <c r="AU70" s="397"/>
      <c r="AV70" s="397"/>
      <c r="AW70" s="397"/>
      <c r="AX70" s="397"/>
      <c r="AY70" s="397"/>
      <c r="AZ70" s="397"/>
      <c r="BA70" s="397"/>
      <c r="BB70" s="397"/>
      <c r="BC70" s="397"/>
      <c r="BD70" s="397"/>
      <c r="BE70" s="397"/>
      <c r="BF70" s="397"/>
      <c r="BG70" s="397"/>
      <c r="BH70" s="397"/>
      <c r="BI70" s="397"/>
      <c r="BJ70" s="397"/>
      <c r="BM70" s="484"/>
      <c r="BN70" s="484"/>
      <c r="BO70" s="484"/>
      <c r="BP70" s="484"/>
      <c r="BQ70" s="484"/>
      <c r="BR70" s="484"/>
      <c r="BS70" s="484"/>
      <c r="BT70" s="484"/>
      <c r="BU70" s="484"/>
      <c r="BV70" s="484"/>
      <c r="BW70" s="484"/>
      <c r="BX70" s="484"/>
      <c r="BY70" s="484"/>
      <c r="BZ70" s="476"/>
      <c r="CA70" s="476"/>
      <c r="CB70" s="476"/>
      <c r="CC70" s="471"/>
      <c r="CD70" s="471"/>
    </row>
    <row r="71" spans="1:82" s="114" customFormat="1" x14ac:dyDescent="0.25">
      <c r="A71" s="79"/>
      <c r="B71" s="79"/>
      <c r="C71" s="79"/>
      <c r="D71" s="79"/>
      <c r="E71" s="79"/>
      <c r="F71" s="79"/>
      <c r="G71" s="79"/>
      <c r="H71" s="79"/>
      <c r="I71" s="79"/>
      <c r="J71" s="79"/>
      <c r="K71" s="79"/>
      <c r="L71" s="79"/>
      <c r="M71" s="79"/>
      <c r="N71" s="79"/>
      <c r="O71" s="79"/>
      <c r="Q71" s="379"/>
      <c r="R71" s="379"/>
      <c r="S71" s="379"/>
      <c r="T71" s="481"/>
      <c r="U71" s="379"/>
      <c r="V71" s="380"/>
      <c r="W71" s="289"/>
      <c r="X71" s="288"/>
      <c r="Y71" s="290"/>
      <c r="Z71" s="290"/>
      <c r="AA71" s="290"/>
      <c r="AB71" s="290"/>
      <c r="AC71" s="290"/>
      <c r="AD71" s="290"/>
      <c r="AE71" s="290"/>
      <c r="AF71" s="290"/>
      <c r="AG71" s="290"/>
      <c r="AH71" s="397"/>
      <c r="AI71" s="397"/>
      <c r="AJ71" s="397"/>
      <c r="AK71" s="397"/>
      <c r="AL71" s="397"/>
      <c r="AM71" s="397"/>
      <c r="AN71" s="397"/>
      <c r="AO71" s="397"/>
      <c r="AP71" s="397"/>
      <c r="AQ71" s="397"/>
      <c r="AR71" s="397"/>
      <c r="AS71" s="397"/>
      <c r="AT71" s="397"/>
      <c r="AU71" s="397"/>
      <c r="AV71" s="397"/>
      <c r="AW71" s="397"/>
      <c r="AX71" s="397"/>
      <c r="AY71" s="397"/>
      <c r="AZ71" s="397"/>
      <c r="BA71" s="397"/>
      <c r="BB71" s="397"/>
      <c r="BC71" s="397"/>
      <c r="BD71" s="397"/>
      <c r="BE71" s="397"/>
      <c r="BF71" s="397"/>
      <c r="BG71" s="397"/>
      <c r="BH71" s="397"/>
      <c r="BI71" s="397"/>
      <c r="BJ71" s="397"/>
      <c r="BM71" s="484"/>
      <c r="BN71" s="484"/>
      <c r="BO71" s="484"/>
      <c r="BP71" s="484"/>
      <c r="BQ71" s="484"/>
      <c r="BR71" s="484"/>
      <c r="BS71" s="484"/>
      <c r="BT71" s="484"/>
      <c r="BU71" s="484"/>
      <c r="BV71" s="484"/>
      <c r="BW71" s="484"/>
      <c r="BX71" s="484"/>
      <c r="BY71" s="484"/>
      <c r="BZ71" s="476"/>
      <c r="CA71" s="476"/>
      <c r="CB71" s="476"/>
      <c r="CC71" s="471"/>
      <c r="CD71" s="471"/>
    </row>
    <row r="72" spans="1:82" s="114" customFormat="1" x14ac:dyDescent="0.25">
      <c r="A72" s="79"/>
      <c r="B72" s="79"/>
      <c r="C72" s="79"/>
      <c r="D72" s="79"/>
      <c r="E72" s="79"/>
      <c r="F72" s="79"/>
      <c r="G72" s="79"/>
      <c r="H72" s="79"/>
      <c r="I72" s="79"/>
      <c r="J72" s="79"/>
      <c r="K72" s="79"/>
      <c r="L72" s="79"/>
      <c r="M72" s="79"/>
      <c r="N72" s="79"/>
      <c r="O72" s="79"/>
      <c r="Q72" s="379"/>
      <c r="R72" s="379"/>
      <c r="S72" s="379"/>
      <c r="T72" s="481"/>
      <c r="U72" s="379"/>
      <c r="V72" s="380"/>
      <c r="W72" s="289"/>
      <c r="X72" s="288"/>
      <c r="Y72" s="290"/>
      <c r="Z72" s="290"/>
      <c r="AA72" s="290"/>
      <c r="AB72" s="290"/>
      <c r="AC72" s="290"/>
      <c r="AD72" s="290"/>
      <c r="AE72" s="290"/>
      <c r="AF72" s="290"/>
      <c r="AG72" s="290"/>
      <c r="AH72" s="397"/>
      <c r="AI72" s="397"/>
      <c r="AJ72" s="397"/>
      <c r="AK72" s="397"/>
      <c r="AL72" s="397"/>
      <c r="AM72" s="397"/>
      <c r="AN72" s="397"/>
      <c r="AO72" s="397"/>
      <c r="AP72" s="397"/>
      <c r="AQ72" s="397"/>
      <c r="AR72" s="397"/>
      <c r="AS72" s="397"/>
      <c r="AT72" s="397"/>
      <c r="AU72" s="397"/>
      <c r="AV72" s="397"/>
      <c r="AW72" s="397"/>
      <c r="AX72" s="397"/>
      <c r="AY72" s="397"/>
      <c r="AZ72" s="397"/>
      <c r="BA72" s="397"/>
      <c r="BB72" s="397"/>
      <c r="BC72" s="397"/>
      <c r="BD72" s="397"/>
      <c r="BE72" s="397"/>
      <c r="BF72" s="397"/>
      <c r="BG72" s="397"/>
      <c r="BH72" s="397"/>
      <c r="BI72" s="397"/>
      <c r="BJ72" s="397"/>
      <c r="BM72" s="484"/>
      <c r="BN72" s="484"/>
      <c r="BO72" s="484"/>
      <c r="BP72" s="484"/>
      <c r="BQ72" s="484"/>
      <c r="BR72" s="484"/>
      <c r="BS72" s="484"/>
      <c r="BT72" s="484"/>
      <c r="BU72" s="484"/>
      <c r="BV72" s="484"/>
      <c r="BW72" s="484"/>
      <c r="BX72" s="484"/>
      <c r="BY72" s="484"/>
      <c r="BZ72" s="476"/>
      <c r="CA72" s="476"/>
      <c r="CB72" s="476"/>
      <c r="CC72" s="471"/>
      <c r="CD72" s="471"/>
    </row>
    <row r="73" spans="1:82" s="114" customFormat="1" x14ac:dyDescent="0.25">
      <c r="A73" s="79"/>
      <c r="B73" s="79"/>
      <c r="C73" s="79"/>
      <c r="D73" s="79"/>
      <c r="E73" s="79"/>
      <c r="F73" s="79"/>
      <c r="G73" s="79"/>
      <c r="H73" s="79"/>
      <c r="I73" s="79"/>
      <c r="J73" s="79"/>
      <c r="K73" s="79"/>
      <c r="L73" s="79"/>
      <c r="M73" s="79"/>
      <c r="N73" s="79"/>
      <c r="O73" s="79"/>
      <c r="Q73" s="379"/>
      <c r="R73" s="379"/>
      <c r="S73" s="379"/>
      <c r="T73" s="481"/>
      <c r="U73" s="379"/>
      <c r="V73" s="380"/>
      <c r="W73" s="289"/>
      <c r="X73" s="288"/>
      <c r="Y73" s="290"/>
      <c r="Z73" s="290"/>
      <c r="AA73" s="290"/>
      <c r="AB73" s="290"/>
      <c r="AC73" s="290"/>
      <c r="AD73" s="290"/>
      <c r="AE73" s="290"/>
      <c r="AF73" s="290"/>
      <c r="AG73" s="290"/>
      <c r="AH73" s="397"/>
      <c r="AI73" s="397"/>
      <c r="AJ73" s="397"/>
      <c r="AK73" s="397"/>
      <c r="AL73" s="397"/>
      <c r="AM73" s="397"/>
      <c r="AN73" s="397"/>
      <c r="AO73" s="397"/>
      <c r="AP73" s="397"/>
      <c r="AQ73" s="397"/>
      <c r="AR73" s="397"/>
      <c r="AS73" s="397"/>
      <c r="AT73" s="397"/>
      <c r="AU73" s="397"/>
      <c r="AV73" s="397"/>
      <c r="AW73" s="397"/>
      <c r="AX73" s="397"/>
      <c r="AY73" s="397"/>
      <c r="AZ73" s="397"/>
      <c r="BA73" s="397"/>
      <c r="BB73" s="397"/>
      <c r="BC73" s="397"/>
      <c r="BD73" s="397"/>
      <c r="BE73" s="397"/>
      <c r="BF73" s="397"/>
      <c r="BG73" s="397"/>
      <c r="BH73" s="397"/>
      <c r="BI73" s="397"/>
      <c r="BJ73" s="397"/>
      <c r="BM73" s="484"/>
      <c r="BN73" s="484"/>
      <c r="BO73" s="484"/>
      <c r="BP73" s="484"/>
      <c r="BQ73" s="484"/>
      <c r="BR73" s="484"/>
      <c r="BS73" s="484"/>
      <c r="BT73" s="484"/>
      <c r="BU73" s="484"/>
      <c r="BV73" s="484"/>
      <c r="BW73" s="484"/>
      <c r="BX73" s="484"/>
      <c r="BY73" s="484"/>
      <c r="BZ73" s="476"/>
      <c r="CA73" s="476"/>
      <c r="CB73" s="476"/>
      <c r="CC73" s="471"/>
      <c r="CD73" s="471"/>
    </row>
    <row r="74" spans="1:82" s="114" customFormat="1" x14ac:dyDescent="0.25">
      <c r="A74" s="79"/>
      <c r="B74" s="79"/>
      <c r="C74" s="79"/>
      <c r="D74" s="79"/>
      <c r="E74" s="79"/>
      <c r="F74" s="79"/>
      <c r="G74" s="79"/>
      <c r="H74" s="79"/>
      <c r="I74" s="79"/>
      <c r="J74" s="79"/>
      <c r="K74" s="79"/>
      <c r="L74" s="79"/>
      <c r="M74" s="79"/>
      <c r="N74" s="79"/>
      <c r="O74" s="79"/>
      <c r="Q74" s="379"/>
      <c r="R74" s="379"/>
      <c r="S74" s="379"/>
      <c r="T74" s="481"/>
      <c r="U74" s="379"/>
      <c r="V74" s="380"/>
      <c r="W74" s="289"/>
      <c r="X74" s="288"/>
      <c r="Y74" s="290"/>
      <c r="Z74" s="290"/>
      <c r="AA74" s="290"/>
      <c r="AB74" s="290"/>
      <c r="AC74" s="290"/>
      <c r="AD74" s="290"/>
      <c r="AE74" s="290"/>
      <c r="AF74" s="290"/>
      <c r="AG74" s="290"/>
      <c r="AH74" s="397"/>
      <c r="AI74" s="397"/>
      <c r="AJ74" s="397"/>
      <c r="AK74" s="397"/>
      <c r="AL74" s="397"/>
      <c r="AM74" s="397"/>
      <c r="AN74" s="397"/>
      <c r="AO74" s="397"/>
      <c r="AP74" s="397"/>
      <c r="AQ74" s="397"/>
      <c r="AR74" s="397"/>
      <c r="AS74" s="397"/>
      <c r="AT74" s="397"/>
      <c r="AU74" s="397"/>
      <c r="AV74" s="397"/>
      <c r="AW74" s="397"/>
      <c r="AX74" s="397"/>
      <c r="AY74" s="397"/>
      <c r="AZ74" s="397"/>
      <c r="BA74" s="397"/>
      <c r="BB74" s="397"/>
      <c r="BC74" s="397"/>
      <c r="BD74" s="397"/>
      <c r="BE74" s="397"/>
      <c r="BF74" s="397"/>
      <c r="BG74" s="397"/>
      <c r="BH74" s="397"/>
      <c r="BI74" s="397"/>
      <c r="BJ74" s="397"/>
      <c r="BM74" s="484"/>
      <c r="BN74" s="484"/>
      <c r="BO74" s="484"/>
      <c r="BP74" s="484"/>
      <c r="BQ74" s="484"/>
      <c r="BR74" s="484"/>
      <c r="BS74" s="484"/>
      <c r="BT74" s="484"/>
      <c r="BU74" s="484"/>
      <c r="BV74" s="484"/>
      <c r="BW74" s="484"/>
      <c r="BX74" s="484"/>
      <c r="BY74" s="484"/>
      <c r="BZ74" s="476"/>
      <c r="CA74" s="476"/>
      <c r="CB74" s="476"/>
      <c r="CC74" s="471"/>
      <c r="CD74" s="471"/>
    </row>
    <row r="75" spans="1:82" s="114" customFormat="1" x14ac:dyDescent="0.25">
      <c r="A75" s="79"/>
      <c r="B75" s="79"/>
      <c r="C75" s="79"/>
      <c r="D75" s="79"/>
      <c r="E75" s="79"/>
      <c r="F75" s="79"/>
      <c r="G75" s="79"/>
      <c r="H75" s="79"/>
      <c r="I75" s="79"/>
      <c r="J75" s="79"/>
      <c r="K75" s="79"/>
      <c r="L75" s="79"/>
      <c r="M75" s="79"/>
      <c r="N75" s="79"/>
      <c r="O75" s="79"/>
      <c r="Q75" s="379"/>
      <c r="R75" s="379"/>
      <c r="S75" s="379"/>
      <c r="T75" s="481"/>
      <c r="U75" s="379"/>
      <c r="V75" s="380"/>
      <c r="W75" s="289"/>
      <c r="X75" s="288"/>
      <c r="Y75" s="290"/>
      <c r="Z75" s="290"/>
      <c r="AA75" s="290"/>
      <c r="AB75" s="290"/>
      <c r="AC75" s="290"/>
      <c r="AD75" s="290"/>
      <c r="AE75" s="290"/>
      <c r="AF75" s="290"/>
      <c r="AG75" s="290"/>
      <c r="AH75" s="397"/>
      <c r="AI75" s="397"/>
      <c r="AJ75" s="397"/>
      <c r="AK75" s="397"/>
      <c r="AL75" s="397"/>
      <c r="AM75" s="397"/>
      <c r="AN75" s="397"/>
      <c r="AO75" s="397"/>
      <c r="AP75" s="397"/>
      <c r="AQ75" s="397"/>
      <c r="AR75" s="397"/>
      <c r="AS75" s="397"/>
      <c r="AT75" s="397"/>
      <c r="AU75" s="397"/>
      <c r="AV75" s="397"/>
      <c r="AW75" s="397"/>
      <c r="AX75" s="397"/>
      <c r="AY75" s="397"/>
      <c r="AZ75" s="397"/>
      <c r="BA75" s="397"/>
      <c r="BB75" s="397"/>
      <c r="BC75" s="397"/>
      <c r="BD75" s="397"/>
      <c r="BE75" s="397"/>
      <c r="BF75" s="397"/>
      <c r="BG75" s="397"/>
      <c r="BH75" s="397"/>
      <c r="BI75" s="397"/>
      <c r="BJ75" s="397"/>
      <c r="BM75" s="484"/>
      <c r="BN75" s="484"/>
      <c r="BO75" s="484"/>
      <c r="BP75" s="484"/>
      <c r="BQ75" s="484"/>
      <c r="BR75" s="484"/>
      <c r="BS75" s="484"/>
      <c r="BT75" s="484"/>
      <c r="BU75" s="484"/>
      <c r="BV75" s="484"/>
      <c r="BW75" s="484"/>
      <c r="BX75" s="484"/>
      <c r="BY75" s="484"/>
      <c r="BZ75" s="476"/>
      <c r="CA75" s="476"/>
      <c r="CB75" s="476"/>
      <c r="CC75" s="471"/>
      <c r="CD75" s="471"/>
    </row>
    <row r="76" spans="1:82" s="114" customFormat="1" x14ac:dyDescent="0.25">
      <c r="A76" s="79"/>
      <c r="B76" s="79"/>
      <c r="C76" s="79"/>
      <c r="D76" s="79"/>
      <c r="E76" s="79"/>
      <c r="F76" s="79"/>
      <c r="G76" s="79"/>
      <c r="H76" s="79"/>
      <c r="I76" s="79"/>
      <c r="J76" s="79"/>
      <c r="K76" s="79"/>
      <c r="L76" s="79"/>
      <c r="M76" s="79"/>
      <c r="N76" s="79"/>
      <c r="O76" s="79"/>
      <c r="Q76" s="379"/>
      <c r="R76" s="379"/>
      <c r="S76" s="379"/>
      <c r="T76" s="481"/>
      <c r="U76" s="379"/>
      <c r="V76" s="380"/>
      <c r="W76" s="289"/>
      <c r="X76" s="288"/>
      <c r="Y76" s="290"/>
      <c r="Z76" s="290"/>
      <c r="AA76" s="290"/>
      <c r="AB76" s="290"/>
      <c r="AC76" s="290"/>
      <c r="AD76" s="290"/>
      <c r="AE76" s="290"/>
      <c r="AF76" s="290"/>
      <c r="AG76" s="290"/>
      <c r="AH76" s="397"/>
      <c r="AI76" s="397"/>
      <c r="AJ76" s="397"/>
      <c r="AK76" s="397"/>
      <c r="AL76" s="397"/>
      <c r="AM76" s="397"/>
      <c r="AN76" s="397"/>
      <c r="AO76" s="397"/>
      <c r="AP76" s="397"/>
      <c r="AQ76" s="397"/>
      <c r="AR76" s="397"/>
      <c r="AS76" s="397"/>
      <c r="AT76" s="397"/>
      <c r="AU76" s="397"/>
      <c r="AV76" s="397"/>
      <c r="AW76" s="397"/>
      <c r="AX76" s="397"/>
      <c r="AY76" s="397"/>
      <c r="AZ76" s="397"/>
      <c r="BA76" s="397"/>
      <c r="BB76" s="397"/>
      <c r="BC76" s="397"/>
      <c r="BD76" s="397"/>
      <c r="BE76" s="397"/>
      <c r="BF76" s="397"/>
      <c r="BG76" s="397"/>
      <c r="BH76" s="397"/>
      <c r="BI76" s="397"/>
      <c r="BJ76" s="397"/>
      <c r="BM76" s="484"/>
      <c r="BN76" s="484"/>
      <c r="BO76" s="484"/>
      <c r="BP76" s="484"/>
      <c r="BQ76" s="484"/>
      <c r="BR76" s="484"/>
      <c r="BS76" s="484"/>
      <c r="BT76" s="484"/>
      <c r="BU76" s="484"/>
      <c r="BV76" s="484"/>
      <c r="BW76" s="484"/>
      <c r="BX76" s="484"/>
      <c r="BY76" s="484"/>
      <c r="BZ76" s="476"/>
      <c r="CA76" s="476"/>
      <c r="CB76" s="476"/>
      <c r="CC76" s="471"/>
      <c r="CD76" s="471"/>
    </row>
    <row r="77" spans="1:82" s="114" customFormat="1" x14ac:dyDescent="0.25">
      <c r="A77" s="79"/>
      <c r="B77" s="79"/>
      <c r="C77" s="79"/>
      <c r="D77" s="79"/>
      <c r="E77" s="79"/>
      <c r="F77" s="79"/>
      <c r="G77" s="79"/>
      <c r="H77" s="79"/>
      <c r="I77" s="79"/>
      <c r="J77" s="79"/>
      <c r="K77" s="79"/>
      <c r="L77" s="79"/>
      <c r="M77" s="79"/>
      <c r="N77" s="79"/>
      <c r="O77" s="79"/>
      <c r="Q77" s="379"/>
      <c r="R77" s="379"/>
      <c r="S77" s="379"/>
      <c r="T77" s="481"/>
      <c r="U77" s="379"/>
      <c r="V77" s="380"/>
      <c r="W77" s="289"/>
      <c r="X77" s="288"/>
      <c r="Y77" s="290"/>
      <c r="Z77" s="290"/>
      <c r="AA77" s="290"/>
      <c r="AB77" s="290"/>
      <c r="AC77" s="290"/>
      <c r="AD77" s="290"/>
      <c r="AE77" s="290"/>
      <c r="AF77" s="290"/>
      <c r="AG77" s="290"/>
      <c r="AH77" s="397"/>
      <c r="AI77" s="397"/>
      <c r="AJ77" s="397"/>
      <c r="AK77" s="397"/>
      <c r="AL77" s="397"/>
      <c r="AM77" s="397"/>
      <c r="AN77" s="397"/>
      <c r="AO77" s="397"/>
      <c r="AP77" s="397"/>
      <c r="AQ77" s="397"/>
      <c r="AR77" s="397"/>
      <c r="AS77" s="397"/>
      <c r="AT77" s="397"/>
      <c r="AU77" s="397"/>
      <c r="AV77" s="397"/>
      <c r="AW77" s="397"/>
      <c r="AX77" s="397"/>
      <c r="AY77" s="397"/>
      <c r="AZ77" s="397"/>
      <c r="BA77" s="397"/>
      <c r="BB77" s="397"/>
      <c r="BC77" s="397"/>
      <c r="BD77" s="397"/>
      <c r="BE77" s="397"/>
      <c r="BF77" s="397"/>
      <c r="BG77" s="397"/>
      <c r="BH77" s="397"/>
      <c r="BI77" s="397"/>
      <c r="BJ77" s="397"/>
      <c r="BM77" s="484"/>
      <c r="BN77" s="484"/>
      <c r="BO77" s="484"/>
      <c r="BP77" s="484"/>
      <c r="BQ77" s="484"/>
      <c r="BR77" s="484"/>
      <c r="BS77" s="484"/>
      <c r="BT77" s="484"/>
      <c r="BU77" s="484"/>
      <c r="BV77" s="484"/>
      <c r="BW77" s="484"/>
      <c r="BX77" s="484"/>
      <c r="BY77" s="484"/>
      <c r="BZ77" s="476"/>
      <c r="CA77" s="476"/>
      <c r="CB77" s="476"/>
      <c r="CC77" s="471"/>
      <c r="CD77" s="471"/>
    </row>
    <row r="78" spans="1:82" s="114" customFormat="1" x14ac:dyDescent="0.25">
      <c r="A78" s="79"/>
      <c r="B78" s="79"/>
      <c r="C78" s="79"/>
      <c r="D78" s="79"/>
      <c r="E78" s="79"/>
      <c r="F78" s="79"/>
      <c r="G78" s="79"/>
      <c r="H78" s="79"/>
      <c r="I78" s="79"/>
      <c r="J78" s="79"/>
      <c r="K78" s="79"/>
      <c r="L78" s="79"/>
      <c r="M78" s="79"/>
      <c r="N78" s="79"/>
      <c r="O78" s="79"/>
      <c r="Q78" s="379"/>
      <c r="R78" s="379"/>
      <c r="S78" s="379"/>
      <c r="T78" s="481"/>
      <c r="U78" s="379"/>
      <c r="V78" s="380"/>
      <c r="W78" s="289"/>
      <c r="X78" s="288"/>
      <c r="Y78" s="290"/>
      <c r="Z78" s="290"/>
      <c r="AA78" s="290"/>
      <c r="AB78" s="290"/>
      <c r="AC78" s="290"/>
      <c r="AD78" s="290"/>
      <c r="AE78" s="290"/>
      <c r="AF78" s="290"/>
      <c r="AG78" s="290"/>
      <c r="AH78" s="397"/>
      <c r="AI78" s="397"/>
      <c r="AJ78" s="397"/>
      <c r="AK78" s="397"/>
      <c r="AL78" s="397"/>
      <c r="AM78" s="397"/>
      <c r="AN78" s="397"/>
      <c r="AO78" s="397"/>
      <c r="AP78" s="397"/>
      <c r="AQ78" s="397"/>
      <c r="AR78" s="397"/>
      <c r="AS78" s="397"/>
      <c r="AT78" s="397"/>
      <c r="AU78" s="397"/>
      <c r="AV78" s="397"/>
      <c r="AW78" s="397"/>
      <c r="AX78" s="397"/>
      <c r="AY78" s="397"/>
      <c r="AZ78" s="397"/>
      <c r="BA78" s="397"/>
      <c r="BB78" s="397"/>
      <c r="BC78" s="397"/>
      <c r="BD78" s="397"/>
      <c r="BE78" s="397"/>
      <c r="BF78" s="397"/>
      <c r="BG78" s="397"/>
      <c r="BH78" s="397"/>
      <c r="BI78" s="397"/>
      <c r="BJ78" s="397"/>
      <c r="BM78" s="484"/>
      <c r="BN78" s="484"/>
      <c r="BO78" s="484"/>
      <c r="BP78" s="484"/>
      <c r="BQ78" s="484"/>
      <c r="BR78" s="484"/>
      <c r="BS78" s="484"/>
      <c r="BT78" s="484"/>
      <c r="BU78" s="484"/>
      <c r="BV78" s="484"/>
      <c r="BW78" s="484"/>
      <c r="BX78" s="484"/>
      <c r="BY78" s="484"/>
      <c r="BZ78" s="476"/>
      <c r="CA78" s="476"/>
      <c r="CB78" s="476"/>
      <c r="CC78" s="471"/>
      <c r="CD78" s="471"/>
    </row>
    <row r="79" spans="1:82" s="114" customFormat="1" x14ac:dyDescent="0.25">
      <c r="A79" s="79"/>
      <c r="B79" s="79"/>
      <c r="C79" s="79"/>
      <c r="D79" s="79"/>
      <c r="E79" s="79"/>
      <c r="F79" s="79"/>
      <c r="G79" s="79"/>
      <c r="H79" s="79"/>
      <c r="I79" s="79"/>
      <c r="J79" s="79"/>
      <c r="K79" s="79"/>
      <c r="L79" s="79"/>
      <c r="M79" s="79"/>
      <c r="N79" s="79"/>
      <c r="O79" s="79"/>
      <c r="Q79" s="379"/>
      <c r="R79" s="379"/>
      <c r="S79" s="379"/>
      <c r="T79" s="481"/>
      <c r="U79" s="379"/>
      <c r="V79" s="380"/>
      <c r="W79" s="289"/>
      <c r="X79" s="288"/>
      <c r="Y79" s="290"/>
      <c r="Z79" s="290"/>
      <c r="AA79" s="290"/>
      <c r="AB79" s="290"/>
      <c r="AC79" s="290"/>
      <c r="AD79" s="290"/>
      <c r="AE79" s="290"/>
      <c r="AF79" s="290"/>
      <c r="AG79" s="290"/>
      <c r="AH79" s="397"/>
      <c r="AI79" s="397"/>
      <c r="AJ79" s="397"/>
      <c r="AK79" s="397"/>
      <c r="AL79" s="397"/>
      <c r="AM79" s="397"/>
      <c r="AN79" s="397"/>
      <c r="AO79" s="397"/>
      <c r="AP79" s="397"/>
      <c r="AQ79" s="397"/>
      <c r="AR79" s="397"/>
      <c r="AS79" s="397"/>
      <c r="AT79" s="397"/>
      <c r="AU79" s="397"/>
      <c r="AV79" s="397"/>
      <c r="AW79" s="397"/>
      <c r="AX79" s="397"/>
      <c r="AY79" s="397"/>
      <c r="AZ79" s="397"/>
      <c r="BA79" s="397"/>
      <c r="BB79" s="397"/>
      <c r="BC79" s="397"/>
      <c r="BD79" s="397"/>
      <c r="BE79" s="397"/>
      <c r="BF79" s="397"/>
      <c r="BG79" s="397"/>
      <c r="BH79" s="397"/>
      <c r="BI79" s="397"/>
      <c r="BJ79" s="397"/>
      <c r="BM79" s="484"/>
      <c r="BN79" s="484"/>
      <c r="BO79" s="484"/>
      <c r="BP79" s="484"/>
      <c r="BQ79" s="484"/>
      <c r="BR79" s="484"/>
      <c r="BS79" s="484"/>
      <c r="BT79" s="484"/>
      <c r="BU79" s="484"/>
      <c r="BV79" s="484"/>
      <c r="BW79" s="484"/>
      <c r="BX79" s="484"/>
      <c r="BY79" s="484"/>
      <c r="BZ79" s="476"/>
      <c r="CA79" s="476"/>
      <c r="CB79" s="476"/>
      <c r="CC79" s="471"/>
      <c r="CD79" s="471"/>
    </row>
    <row r="80" spans="1:82" s="114" customFormat="1" x14ac:dyDescent="0.25">
      <c r="A80" s="79"/>
      <c r="B80" s="79"/>
      <c r="C80" s="79"/>
      <c r="D80" s="79"/>
      <c r="E80" s="79"/>
      <c r="F80" s="79"/>
      <c r="G80" s="79"/>
      <c r="H80" s="79"/>
      <c r="I80" s="79"/>
      <c r="J80" s="79"/>
      <c r="K80" s="79"/>
      <c r="L80" s="79"/>
      <c r="M80" s="79"/>
      <c r="N80" s="79"/>
      <c r="O80" s="79"/>
      <c r="Q80" s="379"/>
      <c r="R80" s="379"/>
      <c r="S80" s="379"/>
      <c r="T80" s="481"/>
      <c r="U80" s="379"/>
      <c r="V80" s="380"/>
      <c r="W80" s="289"/>
      <c r="X80" s="288"/>
      <c r="Y80" s="290"/>
      <c r="Z80" s="290"/>
      <c r="AA80" s="290"/>
      <c r="AB80" s="290"/>
      <c r="AC80" s="290"/>
      <c r="AD80" s="290"/>
      <c r="AE80" s="290"/>
      <c r="AF80" s="290"/>
      <c r="AG80" s="290"/>
      <c r="AH80" s="397"/>
      <c r="AI80" s="397"/>
      <c r="AJ80" s="397"/>
      <c r="AK80" s="397"/>
      <c r="AL80" s="397"/>
      <c r="AM80" s="397"/>
      <c r="AN80" s="397"/>
      <c r="AO80" s="397"/>
      <c r="AP80" s="397"/>
      <c r="AQ80" s="397"/>
      <c r="AR80" s="397"/>
      <c r="AS80" s="397"/>
      <c r="AT80" s="397"/>
      <c r="AU80" s="397"/>
      <c r="AV80" s="397"/>
      <c r="AW80" s="397"/>
      <c r="AX80" s="397"/>
      <c r="AY80" s="397"/>
      <c r="AZ80" s="397"/>
      <c r="BA80" s="397"/>
      <c r="BB80" s="397"/>
      <c r="BC80" s="397"/>
      <c r="BD80" s="397"/>
      <c r="BE80" s="397"/>
      <c r="BF80" s="397"/>
      <c r="BG80" s="397"/>
      <c r="BH80" s="397"/>
      <c r="BI80" s="397"/>
      <c r="BJ80" s="397"/>
      <c r="BM80" s="484"/>
      <c r="BN80" s="484"/>
      <c r="BO80" s="484"/>
      <c r="BP80" s="484"/>
      <c r="BQ80" s="484"/>
      <c r="BR80" s="484"/>
      <c r="BS80" s="484"/>
      <c r="BT80" s="484"/>
      <c r="BU80" s="484"/>
      <c r="BV80" s="484"/>
      <c r="BW80" s="484"/>
      <c r="BX80" s="484"/>
      <c r="BY80" s="484"/>
      <c r="BZ80" s="476"/>
      <c r="CA80" s="476"/>
      <c r="CB80" s="476"/>
      <c r="CC80" s="471"/>
      <c r="CD80" s="471"/>
    </row>
    <row r="81" spans="1:82" s="114" customFormat="1" x14ac:dyDescent="0.25">
      <c r="A81" s="79"/>
      <c r="B81" s="79"/>
      <c r="C81" s="79"/>
      <c r="D81" s="79"/>
      <c r="E81" s="79"/>
      <c r="F81" s="79"/>
      <c r="G81" s="79"/>
      <c r="H81" s="79"/>
      <c r="I81" s="79"/>
      <c r="J81" s="79"/>
      <c r="K81" s="79"/>
      <c r="L81" s="79"/>
      <c r="M81" s="79"/>
      <c r="N81" s="79"/>
      <c r="O81" s="79"/>
      <c r="Q81" s="379"/>
      <c r="R81" s="379"/>
      <c r="S81" s="379"/>
      <c r="T81" s="481"/>
      <c r="U81" s="379"/>
      <c r="V81" s="380"/>
      <c r="W81" s="289"/>
      <c r="X81" s="288"/>
      <c r="Y81" s="290"/>
      <c r="Z81" s="290"/>
      <c r="AA81" s="290"/>
      <c r="AB81" s="290"/>
      <c r="AC81" s="290"/>
      <c r="AD81" s="290"/>
      <c r="AE81" s="290"/>
      <c r="AF81" s="290"/>
      <c r="AG81" s="290"/>
      <c r="AH81" s="397"/>
      <c r="AI81" s="397"/>
      <c r="AJ81" s="397"/>
      <c r="AK81" s="397"/>
      <c r="AL81" s="397"/>
      <c r="AM81" s="397"/>
      <c r="AN81" s="397"/>
      <c r="AO81" s="397"/>
      <c r="AP81" s="397"/>
      <c r="AQ81" s="397"/>
      <c r="AR81" s="397"/>
      <c r="AS81" s="397"/>
      <c r="AT81" s="397"/>
      <c r="AU81" s="397"/>
      <c r="AV81" s="397"/>
      <c r="AW81" s="397"/>
      <c r="AX81" s="397"/>
      <c r="AY81" s="397"/>
      <c r="AZ81" s="397"/>
      <c r="BA81" s="397"/>
      <c r="BB81" s="397"/>
      <c r="BC81" s="397"/>
      <c r="BD81" s="397"/>
      <c r="BE81" s="397"/>
      <c r="BF81" s="397"/>
      <c r="BG81" s="397"/>
      <c r="BH81" s="397"/>
      <c r="BI81" s="397"/>
      <c r="BJ81" s="397"/>
      <c r="BM81" s="484"/>
      <c r="BN81" s="484"/>
      <c r="BO81" s="484"/>
      <c r="BP81" s="484"/>
      <c r="BQ81" s="484"/>
      <c r="BR81" s="484"/>
      <c r="BS81" s="484"/>
      <c r="BT81" s="484"/>
      <c r="BU81" s="484"/>
      <c r="BV81" s="484"/>
      <c r="BW81" s="484"/>
      <c r="BX81" s="484"/>
      <c r="BY81" s="484"/>
      <c r="BZ81" s="476"/>
      <c r="CA81" s="476"/>
      <c r="CB81" s="476"/>
      <c r="CC81" s="471"/>
      <c r="CD81" s="471"/>
    </row>
    <row r="82" spans="1:82" s="114" customFormat="1" x14ac:dyDescent="0.25">
      <c r="A82" s="79"/>
      <c r="B82" s="79"/>
      <c r="C82" s="79"/>
      <c r="D82" s="79"/>
      <c r="E82" s="79"/>
      <c r="F82" s="79"/>
      <c r="G82" s="79"/>
      <c r="H82" s="79"/>
      <c r="I82" s="79"/>
      <c r="J82" s="79"/>
      <c r="K82" s="79"/>
      <c r="L82" s="79"/>
      <c r="M82" s="79"/>
      <c r="N82" s="79"/>
      <c r="O82" s="79"/>
      <c r="Q82" s="379"/>
      <c r="R82" s="379"/>
      <c r="S82" s="379"/>
      <c r="T82" s="481"/>
      <c r="U82" s="379"/>
      <c r="V82" s="380"/>
      <c r="W82" s="289"/>
      <c r="X82" s="288"/>
      <c r="Y82" s="290"/>
      <c r="Z82" s="290"/>
      <c r="AA82" s="290"/>
      <c r="AB82" s="290"/>
      <c r="AC82" s="290"/>
      <c r="AD82" s="290"/>
      <c r="AE82" s="290"/>
      <c r="AF82" s="290"/>
      <c r="AG82" s="290"/>
      <c r="AH82" s="397"/>
      <c r="AI82" s="397"/>
      <c r="AJ82" s="397"/>
      <c r="AK82" s="397"/>
      <c r="AL82" s="397"/>
      <c r="AM82" s="397"/>
      <c r="AN82" s="397"/>
      <c r="AO82" s="397"/>
      <c r="AP82" s="397"/>
      <c r="AQ82" s="397"/>
      <c r="AR82" s="397"/>
      <c r="AS82" s="397"/>
      <c r="AT82" s="397"/>
      <c r="AU82" s="397"/>
      <c r="AV82" s="397"/>
      <c r="AW82" s="397"/>
      <c r="AX82" s="397"/>
      <c r="AY82" s="397"/>
      <c r="AZ82" s="397"/>
      <c r="BA82" s="397"/>
      <c r="BB82" s="397"/>
      <c r="BC82" s="397"/>
      <c r="BD82" s="397"/>
      <c r="BE82" s="397"/>
      <c r="BF82" s="397"/>
      <c r="BG82" s="397"/>
      <c r="BH82" s="397"/>
      <c r="BI82" s="397"/>
      <c r="BJ82" s="397"/>
      <c r="BM82" s="484"/>
      <c r="BN82" s="484"/>
      <c r="BO82" s="484"/>
      <c r="BP82" s="484"/>
      <c r="BQ82" s="484"/>
      <c r="BR82" s="484"/>
      <c r="BS82" s="484"/>
      <c r="BT82" s="484"/>
      <c r="BU82" s="484"/>
      <c r="BV82" s="484"/>
      <c r="BW82" s="484"/>
      <c r="BX82" s="484"/>
      <c r="BY82" s="484"/>
      <c r="BZ82" s="476"/>
      <c r="CA82" s="476"/>
      <c r="CB82" s="476"/>
      <c r="CC82" s="471"/>
      <c r="CD82" s="471"/>
    </row>
    <row r="83" spans="1:82" s="114" customFormat="1" x14ac:dyDescent="0.25">
      <c r="A83" s="79"/>
      <c r="B83" s="79"/>
      <c r="C83" s="79"/>
      <c r="D83" s="79"/>
      <c r="E83" s="79"/>
      <c r="F83" s="79"/>
      <c r="G83" s="79"/>
      <c r="H83" s="79"/>
      <c r="I83" s="79"/>
      <c r="J83" s="79"/>
      <c r="K83" s="79"/>
      <c r="L83" s="79"/>
      <c r="M83" s="79"/>
      <c r="N83" s="79"/>
      <c r="O83" s="79"/>
      <c r="Q83" s="379"/>
      <c r="R83" s="379"/>
      <c r="S83" s="379"/>
      <c r="T83" s="481"/>
      <c r="U83" s="379"/>
      <c r="V83" s="380"/>
      <c r="W83" s="289"/>
      <c r="X83" s="288"/>
      <c r="Y83" s="290"/>
      <c r="Z83" s="290"/>
      <c r="AA83" s="290"/>
      <c r="AB83" s="290"/>
      <c r="AC83" s="290"/>
      <c r="AD83" s="290"/>
      <c r="AE83" s="290"/>
      <c r="AF83" s="290"/>
      <c r="AG83" s="290"/>
      <c r="AH83" s="397"/>
      <c r="AI83" s="397"/>
      <c r="AJ83" s="397"/>
      <c r="AK83" s="397"/>
      <c r="AL83" s="397"/>
      <c r="AM83" s="397"/>
      <c r="AN83" s="397"/>
      <c r="AO83" s="397"/>
      <c r="AP83" s="397"/>
      <c r="AQ83" s="397"/>
      <c r="AR83" s="397"/>
      <c r="AS83" s="397"/>
      <c r="AT83" s="397"/>
      <c r="AU83" s="397"/>
      <c r="AV83" s="397"/>
      <c r="AW83" s="397"/>
      <c r="AX83" s="397"/>
      <c r="AY83" s="397"/>
      <c r="AZ83" s="397"/>
      <c r="BA83" s="397"/>
      <c r="BB83" s="397"/>
      <c r="BC83" s="397"/>
      <c r="BD83" s="397"/>
      <c r="BE83" s="397"/>
      <c r="BF83" s="397"/>
      <c r="BG83" s="397"/>
      <c r="BH83" s="397"/>
      <c r="BI83" s="397"/>
      <c r="BJ83" s="397"/>
      <c r="BM83" s="484"/>
      <c r="BN83" s="484"/>
      <c r="BO83" s="484"/>
      <c r="BP83" s="484"/>
      <c r="BQ83" s="484"/>
      <c r="BR83" s="484"/>
      <c r="BS83" s="484"/>
      <c r="BT83" s="484"/>
      <c r="BU83" s="484"/>
      <c r="BV83" s="484"/>
      <c r="BW83" s="484"/>
      <c r="BX83" s="484"/>
      <c r="BY83" s="484"/>
      <c r="BZ83" s="476"/>
      <c r="CA83" s="476"/>
      <c r="CB83" s="476"/>
      <c r="CC83" s="471"/>
      <c r="CD83" s="471"/>
    </row>
    <row r="84" spans="1:82" s="114" customFormat="1" x14ac:dyDescent="0.25">
      <c r="A84" s="79"/>
      <c r="B84" s="79"/>
      <c r="C84" s="79"/>
      <c r="D84" s="79"/>
      <c r="E84" s="79"/>
      <c r="F84" s="79"/>
      <c r="G84" s="79"/>
      <c r="H84" s="79"/>
      <c r="I84" s="79"/>
      <c r="J84" s="79"/>
      <c r="K84" s="79"/>
      <c r="L84" s="79"/>
      <c r="M84" s="79"/>
      <c r="N84" s="79"/>
      <c r="O84" s="79"/>
      <c r="Q84" s="379"/>
      <c r="R84" s="379"/>
      <c r="S84" s="379"/>
      <c r="T84" s="481"/>
      <c r="U84" s="379"/>
      <c r="V84" s="380"/>
      <c r="W84" s="289"/>
      <c r="X84" s="288"/>
      <c r="Y84" s="290"/>
      <c r="Z84" s="290"/>
      <c r="AA84" s="290"/>
      <c r="AB84" s="290"/>
      <c r="AC84" s="290"/>
      <c r="AD84" s="290"/>
      <c r="AE84" s="290"/>
      <c r="AF84" s="290"/>
      <c r="AG84" s="290"/>
      <c r="AH84" s="397"/>
      <c r="AI84" s="397"/>
      <c r="AJ84" s="397"/>
      <c r="AK84" s="397"/>
      <c r="AL84" s="397"/>
      <c r="AM84" s="397"/>
      <c r="AN84" s="397"/>
      <c r="AO84" s="397"/>
      <c r="AP84" s="397"/>
      <c r="AQ84" s="397"/>
      <c r="AR84" s="397"/>
      <c r="AS84" s="397"/>
      <c r="AT84" s="397"/>
      <c r="AU84" s="397"/>
      <c r="AV84" s="397"/>
      <c r="AW84" s="397"/>
      <c r="AX84" s="397"/>
      <c r="AY84" s="397"/>
      <c r="AZ84" s="397"/>
      <c r="BA84" s="397"/>
      <c r="BB84" s="397"/>
      <c r="BC84" s="397"/>
      <c r="BD84" s="397"/>
      <c r="BE84" s="397"/>
      <c r="BF84" s="397"/>
      <c r="BG84" s="397"/>
      <c r="BH84" s="397"/>
      <c r="BI84" s="397"/>
      <c r="BJ84" s="397"/>
      <c r="BM84" s="484"/>
      <c r="BN84" s="484"/>
      <c r="BO84" s="484"/>
      <c r="BP84" s="484"/>
      <c r="BQ84" s="484"/>
      <c r="BR84" s="484"/>
      <c r="BS84" s="484"/>
      <c r="BT84" s="484"/>
      <c r="BU84" s="484"/>
      <c r="BV84" s="484"/>
      <c r="BW84" s="484"/>
      <c r="BX84" s="484"/>
      <c r="BY84" s="484"/>
      <c r="BZ84" s="476"/>
      <c r="CA84" s="476"/>
      <c r="CB84" s="476"/>
      <c r="CC84" s="471"/>
      <c r="CD84" s="471"/>
    </row>
    <row r="85" spans="1:82" s="114" customFormat="1" x14ac:dyDescent="0.25">
      <c r="A85" s="247"/>
      <c r="B85" s="79"/>
      <c r="C85" s="79"/>
      <c r="D85" s="79"/>
      <c r="E85" s="79"/>
      <c r="F85" s="79"/>
      <c r="G85" s="79"/>
      <c r="H85" s="79"/>
      <c r="I85" s="79"/>
      <c r="J85" s="79"/>
      <c r="K85" s="79"/>
      <c r="L85" s="79"/>
      <c r="M85" s="79"/>
      <c r="N85" s="79"/>
      <c r="O85" s="186"/>
      <c r="Q85" s="379"/>
      <c r="R85" s="379"/>
      <c r="S85" s="379"/>
      <c r="T85" s="481"/>
      <c r="U85" s="379"/>
      <c r="V85" s="380"/>
      <c r="W85" s="289"/>
      <c r="X85" s="288"/>
      <c r="Y85" s="290"/>
      <c r="Z85" s="290"/>
      <c r="AA85" s="290"/>
      <c r="AB85" s="290"/>
      <c r="AC85" s="290"/>
      <c r="AD85" s="290"/>
      <c r="AE85" s="290"/>
      <c r="AF85" s="290"/>
      <c r="AG85" s="290"/>
      <c r="AH85" s="397"/>
      <c r="AI85" s="397"/>
      <c r="AJ85" s="397"/>
      <c r="AK85" s="397"/>
      <c r="AL85" s="397"/>
      <c r="AM85" s="397"/>
      <c r="AN85" s="397"/>
      <c r="AO85" s="397"/>
      <c r="AP85" s="397"/>
      <c r="AQ85" s="397"/>
      <c r="AR85" s="397"/>
      <c r="AS85" s="397"/>
      <c r="AT85" s="397"/>
      <c r="AU85" s="397"/>
      <c r="AV85" s="397"/>
      <c r="AW85" s="397"/>
      <c r="AX85" s="397"/>
      <c r="AY85" s="397"/>
      <c r="AZ85" s="397"/>
      <c r="BA85" s="397"/>
      <c r="BB85" s="397"/>
      <c r="BC85" s="397"/>
      <c r="BD85" s="397"/>
      <c r="BE85" s="397"/>
      <c r="BF85" s="397"/>
      <c r="BG85" s="397"/>
      <c r="BH85" s="397"/>
      <c r="BI85" s="397"/>
      <c r="BJ85" s="397"/>
      <c r="BM85" s="484"/>
      <c r="BN85" s="484"/>
      <c r="BO85" s="484"/>
      <c r="BP85" s="484"/>
      <c r="BQ85" s="484"/>
      <c r="BR85" s="484"/>
      <c r="BS85" s="484"/>
      <c r="BT85" s="484"/>
      <c r="BU85" s="484"/>
      <c r="BV85" s="484"/>
      <c r="BW85" s="484"/>
      <c r="BX85" s="484"/>
      <c r="BY85" s="484"/>
      <c r="BZ85" s="476"/>
      <c r="CA85" s="476"/>
      <c r="CB85" s="476"/>
      <c r="CC85" s="471"/>
      <c r="CD85" s="471"/>
    </row>
    <row r="86" spans="1:82" s="114" customFormat="1" x14ac:dyDescent="0.25">
      <c r="A86" s="247"/>
      <c r="B86" s="79"/>
      <c r="C86" s="79"/>
      <c r="D86" s="79"/>
      <c r="E86" s="79"/>
      <c r="F86" s="79"/>
      <c r="G86" s="79"/>
      <c r="H86" s="79"/>
      <c r="I86" s="79"/>
      <c r="J86" s="79"/>
      <c r="K86" s="79"/>
      <c r="L86" s="79"/>
      <c r="M86" s="79"/>
      <c r="N86" s="79"/>
      <c r="O86" s="186"/>
      <c r="Q86" s="379"/>
      <c r="R86" s="379"/>
      <c r="S86" s="379"/>
      <c r="T86" s="481"/>
      <c r="U86" s="379"/>
      <c r="V86" s="380"/>
      <c r="W86" s="289"/>
      <c r="X86" s="288"/>
      <c r="Y86" s="290"/>
      <c r="Z86" s="290"/>
      <c r="AA86" s="290"/>
      <c r="AB86" s="290"/>
      <c r="AC86" s="290"/>
      <c r="AD86" s="290"/>
      <c r="AE86" s="290"/>
      <c r="AF86" s="290"/>
      <c r="AG86" s="290"/>
      <c r="AH86" s="397"/>
      <c r="AI86" s="397"/>
      <c r="AJ86" s="397"/>
      <c r="AK86" s="397"/>
      <c r="AL86" s="397"/>
      <c r="AM86" s="397"/>
      <c r="AN86" s="397"/>
      <c r="AO86" s="397"/>
      <c r="AP86" s="397"/>
      <c r="AQ86" s="397"/>
      <c r="AR86" s="397"/>
      <c r="AS86" s="397"/>
      <c r="AT86" s="397"/>
      <c r="AU86" s="397"/>
      <c r="AV86" s="397"/>
      <c r="AW86" s="397"/>
      <c r="AX86" s="397"/>
      <c r="AY86" s="397"/>
      <c r="AZ86" s="397"/>
      <c r="BA86" s="397"/>
      <c r="BB86" s="397"/>
      <c r="BC86" s="397"/>
      <c r="BD86" s="397"/>
      <c r="BE86" s="397"/>
      <c r="BF86" s="397"/>
      <c r="BG86" s="397"/>
      <c r="BH86" s="397"/>
      <c r="BI86" s="397"/>
      <c r="BJ86" s="397"/>
      <c r="BM86" s="484"/>
      <c r="BN86" s="484"/>
      <c r="BO86" s="484"/>
      <c r="BP86" s="484"/>
      <c r="BQ86" s="484"/>
      <c r="BR86" s="484"/>
      <c r="BS86" s="484"/>
      <c r="BT86" s="484"/>
      <c r="BU86" s="484"/>
      <c r="BV86" s="484"/>
      <c r="BW86" s="484"/>
      <c r="BX86" s="484"/>
      <c r="BY86" s="484"/>
      <c r="BZ86" s="476"/>
      <c r="CA86" s="476"/>
      <c r="CB86" s="476"/>
      <c r="CC86" s="471"/>
      <c r="CD86" s="471"/>
    </row>
    <row r="87" spans="1:82" s="114" customFormat="1" x14ac:dyDescent="0.25">
      <c r="A87" s="28"/>
      <c r="B87" s="79"/>
      <c r="C87" s="79"/>
      <c r="D87" s="79"/>
      <c r="E87" s="79"/>
      <c r="F87" s="79"/>
      <c r="G87" s="79"/>
      <c r="H87" s="79"/>
      <c r="I87" s="79"/>
      <c r="J87" s="79"/>
      <c r="K87" s="79"/>
      <c r="L87" s="79"/>
      <c r="M87" s="79"/>
      <c r="N87" s="79"/>
      <c r="O87" s="186"/>
      <c r="Q87" s="379"/>
      <c r="R87" s="379"/>
      <c r="S87" s="379"/>
      <c r="T87" s="481"/>
      <c r="U87" s="379"/>
      <c r="V87" s="380"/>
      <c r="W87" s="289"/>
      <c r="X87" s="288"/>
      <c r="Y87" s="290"/>
      <c r="Z87" s="290"/>
      <c r="AA87" s="290"/>
      <c r="AB87" s="290"/>
      <c r="AC87" s="290"/>
      <c r="AD87" s="290"/>
      <c r="AE87" s="290"/>
      <c r="AF87" s="290"/>
      <c r="AG87" s="290"/>
      <c r="AH87" s="397"/>
      <c r="AI87" s="397"/>
      <c r="AJ87" s="397"/>
      <c r="AK87" s="397"/>
      <c r="AL87" s="397"/>
      <c r="AM87" s="397"/>
      <c r="AN87" s="397"/>
      <c r="AO87" s="397"/>
      <c r="AP87" s="397"/>
      <c r="AQ87" s="397"/>
      <c r="AR87" s="397"/>
      <c r="AS87" s="397"/>
      <c r="AT87" s="397"/>
      <c r="AU87" s="397"/>
      <c r="AV87" s="397"/>
      <c r="AW87" s="397"/>
      <c r="AX87" s="397"/>
      <c r="AY87" s="397"/>
      <c r="AZ87" s="397"/>
      <c r="BA87" s="397"/>
      <c r="BB87" s="397"/>
      <c r="BC87" s="397"/>
      <c r="BD87" s="397"/>
      <c r="BE87" s="397"/>
      <c r="BF87" s="397"/>
      <c r="BG87" s="397"/>
      <c r="BH87" s="397"/>
      <c r="BI87" s="397"/>
      <c r="BJ87" s="397"/>
      <c r="BM87" s="484"/>
      <c r="BN87" s="484"/>
      <c r="BO87" s="484"/>
      <c r="BP87" s="484"/>
      <c r="BQ87" s="484"/>
      <c r="BR87" s="484"/>
      <c r="BS87" s="484"/>
      <c r="BT87" s="484"/>
      <c r="BU87" s="484"/>
      <c r="BV87" s="484"/>
      <c r="BW87" s="484"/>
      <c r="BX87" s="484"/>
      <c r="BY87" s="484"/>
      <c r="BZ87" s="476"/>
      <c r="CA87" s="476"/>
      <c r="CB87" s="476"/>
      <c r="CC87" s="471"/>
      <c r="CD87" s="471"/>
    </row>
    <row r="88" spans="1:82" s="114" customFormat="1" x14ac:dyDescent="0.25">
      <c r="A88" s="28"/>
      <c r="B88" s="186"/>
      <c r="C88" s="186"/>
      <c r="D88" s="186"/>
      <c r="E88" s="186"/>
      <c r="F88" s="186"/>
      <c r="G88" s="186"/>
      <c r="H88" s="186"/>
      <c r="I88" s="186"/>
      <c r="J88" s="186"/>
      <c r="K88" s="186"/>
      <c r="L88" s="186"/>
      <c r="M88" s="186"/>
      <c r="N88" s="186"/>
      <c r="O88" s="186"/>
      <c r="Q88" s="379"/>
      <c r="R88" s="379"/>
      <c r="S88" s="379"/>
      <c r="T88" s="481"/>
      <c r="U88" s="379"/>
      <c r="V88" s="380"/>
      <c r="W88" s="289"/>
      <c r="X88" s="288"/>
      <c r="Y88" s="290"/>
      <c r="Z88" s="290"/>
      <c r="AA88" s="290"/>
      <c r="AB88" s="290"/>
      <c r="AC88" s="290"/>
      <c r="AD88" s="290"/>
      <c r="AE88" s="290"/>
      <c r="AF88" s="290"/>
      <c r="AG88" s="290"/>
      <c r="AH88" s="397"/>
      <c r="AI88" s="397"/>
      <c r="AJ88" s="397"/>
      <c r="AK88" s="397"/>
      <c r="AL88" s="397"/>
      <c r="AM88" s="397"/>
      <c r="AN88" s="397"/>
      <c r="AO88" s="397"/>
      <c r="AP88" s="397"/>
      <c r="AQ88" s="397"/>
      <c r="AR88" s="397"/>
      <c r="AS88" s="397"/>
      <c r="AT88" s="397"/>
      <c r="AU88" s="397"/>
      <c r="AV88" s="397"/>
      <c r="AW88" s="397"/>
      <c r="AX88" s="397"/>
      <c r="AY88" s="397"/>
      <c r="AZ88" s="397"/>
      <c r="BA88" s="397"/>
      <c r="BB88" s="397"/>
      <c r="BC88" s="397"/>
      <c r="BD88" s="397"/>
      <c r="BE88" s="397"/>
      <c r="BF88" s="397"/>
      <c r="BG88" s="397"/>
      <c r="BH88" s="397"/>
      <c r="BI88" s="397"/>
      <c r="BJ88" s="397"/>
      <c r="BM88" s="484"/>
      <c r="BN88" s="484"/>
      <c r="BO88" s="484"/>
      <c r="BP88" s="484"/>
      <c r="BQ88" s="484"/>
      <c r="BR88" s="484"/>
      <c r="BS88" s="484"/>
      <c r="BT88" s="484"/>
      <c r="BU88" s="484"/>
      <c r="BV88" s="484"/>
      <c r="BW88" s="484"/>
      <c r="BX88" s="484"/>
      <c r="BY88" s="484"/>
      <c r="BZ88" s="476"/>
      <c r="CA88" s="476"/>
      <c r="CB88" s="476"/>
      <c r="CC88" s="471"/>
      <c r="CD88" s="471"/>
    </row>
    <row r="89" spans="1:82" s="114" customFormat="1" x14ac:dyDescent="0.25">
      <c r="A89" s="28"/>
      <c r="B89" s="186"/>
      <c r="C89" s="186"/>
      <c r="D89" s="186"/>
      <c r="E89" s="186"/>
      <c r="F89" s="186"/>
      <c r="G89" s="186"/>
      <c r="H89" s="186"/>
      <c r="I89" s="186"/>
      <c r="J89" s="186"/>
      <c r="K89" s="186"/>
      <c r="L89" s="186"/>
      <c r="M89" s="186"/>
      <c r="N89" s="186"/>
      <c r="O89" s="186"/>
      <c r="Q89" s="379"/>
      <c r="R89" s="379"/>
      <c r="S89" s="379"/>
      <c r="T89" s="481"/>
      <c r="U89" s="379"/>
      <c r="V89" s="380"/>
      <c r="W89" s="289"/>
      <c r="X89" s="288"/>
      <c r="Y89" s="290"/>
      <c r="Z89" s="290"/>
      <c r="AA89" s="290"/>
      <c r="AB89" s="290"/>
      <c r="AC89" s="290"/>
      <c r="AD89" s="290"/>
      <c r="AE89" s="290"/>
      <c r="AF89" s="290"/>
      <c r="AG89" s="290"/>
      <c r="AH89" s="397"/>
      <c r="AI89" s="397"/>
      <c r="AJ89" s="397"/>
      <c r="AK89" s="397"/>
      <c r="AL89" s="397"/>
      <c r="AM89" s="397"/>
      <c r="AN89" s="397"/>
      <c r="AO89" s="397"/>
      <c r="AP89" s="397"/>
      <c r="AQ89" s="397"/>
      <c r="AR89" s="397"/>
      <c r="AS89" s="397"/>
      <c r="AT89" s="397"/>
      <c r="AU89" s="397"/>
      <c r="AV89" s="397"/>
      <c r="AW89" s="397"/>
      <c r="AX89" s="397"/>
      <c r="AY89" s="397"/>
      <c r="AZ89" s="397"/>
      <c r="BA89" s="397"/>
      <c r="BB89" s="397"/>
      <c r="BC89" s="397"/>
      <c r="BD89" s="397"/>
      <c r="BE89" s="397"/>
      <c r="BF89" s="397"/>
      <c r="BG89" s="397"/>
      <c r="BH89" s="397"/>
      <c r="BI89" s="397"/>
      <c r="BJ89" s="397"/>
      <c r="BM89" s="484"/>
      <c r="BN89" s="484"/>
      <c r="BO89" s="484"/>
      <c r="BP89" s="484"/>
      <c r="BQ89" s="484"/>
      <c r="BR89" s="484"/>
      <c r="BS89" s="484"/>
      <c r="BT89" s="484"/>
      <c r="BU89" s="484"/>
      <c r="BV89" s="484"/>
      <c r="BW89" s="484"/>
      <c r="BX89" s="484"/>
      <c r="BY89" s="484"/>
      <c r="BZ89" s="476"/>
      <c r="CA89" s="476"/>
      <c r="CB89" s="476"/>
      <c r="CC89" s="471"/>
      <c r="CD89" s="471"/>
    </row>
    <row r="90" spans="1:82" s="114" customFormat="1" x14ac:dyDescent="0.25">
      <c r="A90" s="28"/>
      <c r="B90" s="186"/>
      <c r="C90" s="186"/>
      <c r="D90" s="186"/>
      <c r="E90" s="186"/>
      <c r="F90" s="186"/>
      <c r="G90" s="186"/>
      <c r="H90" s="186"/>
      <c r="I90" s="186"/>
      <c r="J90" s="186"/>
      <c r="K90" s="186"/>
      <c r="L90" s="186"/>
      <c r="M90" s="186"/>
      <c r="N90" s="186"/>
      <c r="O90" s="186"/>
      <c r="Q90" s="379"/>
      <c r="R90" s="379"/>
      <c r="S90" s="379"/>
      <c r="T90" s="481"/>
      <c r="U90" s="379"/>
      <c r="V90" s="380"/>
      <c r="W90" s="289"/>
      <c r="X90" s="288"/>
      <c r="Y90" s="290"/>
      <c r="Z90" s="290"/>
      <c r="AA90" s="290"/>
      <c r="AB90" s="290"/>
      <c r="AC90" s="290"/>
      <c r="AD90" s="290"/>
      <c r="AE90" s="290"/>
      <c r="AF90" s="290"/>
      <c r="AG90" s="290"/>
      <c r="AH90" s="397"/>
      <c r="AI90" s="397"/>
      <c r="AJ90" s="397"/>
      <c r="AK90" s="397"/>
      <c r="AL90" s="397"/>
      <c r="AM90" s="397"/>
      <c r="AN90" s="397"/>
      <c r="AO90" s="397"/>
      <c r="AP90" s="397"/>
      <c r="AQ90" s="397"/>
      <c r="AR90" s="397"/>
      <c r="AS90" s="397"/>
      <c r="AT90" s="397"/>
      <c r="AU90" s="397"/>
      <c r="AV90" s="397"/>
      <c r="AW90" s="397"/>
      <c r="AX90" s="397"/>
      <c r="AY90" s="397"/>
      <c r="AZ90" s="397"/>
      <c r="BA90" s="397"/>
      <c r="BB90" s="397"/>
      <c r="BC90" s="397"/>
      <c r="BD90" s="397"/>
      <c r="BE90" s="397"/>
      <c r="BF90" s="397"/>
      <c r="BG90" s="397"/>
      <c r="BH90" s="397"/>
      <c r="BI90" s="397"/>
      <c r="BJ90" s="397"/>
      <c r="BM90" s="484"/>
      <c r="BN90" s="484"/>
      <c r="BO90" s="484"/>
      <c r="BP90" s="484"/>
      <c r="BQ90" s="484"/>
      <c r="BR90" s="484"/>
      <c r="BS90" s="484"/>
      <c r="BT90" s="484"/>
      <c r="BU90" s="484"/>
      <c r="BV90" s="484"/>
      <c r="BW90" s="484"/>
      <c r="BX90" s="484"/>
      <c r="BY90" s="484"/>
      <c r="BZ90" s="476"/>
      <c r="CA90" s="476"/>
      <c r="CB90" s="476"/>
      <c r="CC90" s="471"/>
      <c r="CD90" s="471"/>
    </row>
    <row r="91" spans="1:82" s="114" customFormat="1" x14ac:dyDescent="0.25">
      <c r="A91" s="28"/>
      <c r="B91" s="186"/>
      <c r="C91" s="186"/>
      <c r="D91" s="186"/>
      <c r="E91" s="186"/>
      <c r="F91" s="186"/>
      <c r="G91" s="186"/>
      <c r="H91" s="186"/>
      <c r="I91" s="186"/>
      <c r="J91" s="186"/>
      <c r="K91" s="186"/>
      <c r="L91" s="186"/>
      <c r="M91" s="186"/>
      <c r="N91" s="186"/>
      <c r="O91" s="28"/>
      <c r="Q91" s="379"/>
      <c r="R91" s="379"/>
      <c r="S91" s="379"/>
      <c r="T91" s="481"/>
      <c r="U91" s="379"/>
      <c r="V91" s="380"/>
      <c r="W91" s="289"/>
      <c r="X91" s="288"/>
      <c r="Y91" s="290"/>
      <c r="Z91" s="290"/>
      <c r="AA91" s="290"/>
      <c r="AB91" s="290"/>
      <c r="AC91" s="290"/>
      <c r="AD91" s="290"/>
      <c r="AE91" s="290"/>
      <c r="AF91" s="290"/>
      <c r="AG91" s="290"/>
      <c r="AH91" s="397"/>
      <c r="AI91" s="397"/>
      <c r="AJ91" s="397"/>
      <c r="AK91" s="397"/>
      <c r="AL91" s="397"/>
      <c r="AM91" s="397"/>
      <c r="AN91" s="397"/>
      <c r="AO91" s="397"/>
      <c r="AP91" s="397"/>
      <c r="AQ91" s="397"/>
      <c r="AR91" s="397"/>
      <c r="AS91" s="397"/>
      <c r="AT91" s="397"/>
      <c r="AU91" s="397"/>
      <c r="AV91" s="397"/>
      <c r="AW91" s="397"/>
      <c r="AX91" s="397"/>
      <c r="AY91" s="397"/>
      <c r="AZ91" s="397"/>
      <c r="BA91" s="397"/>
      <c r="BB91" s="397"/>
      <c r="BC91" s="397"/>
      <c r="BD91" s="397"/>
      <c r="BE91" s="397"/>
      <c r="BF91" s="397"/>
      <c r="BG91" s="397"/>
      <c r="BH91" s="397"/>
      <c r="BI91" s="397"/>
      <c r="BJ91" s="397"/>
      <c r="BM91" s="484"/>
      <c r="BN91" s="484"/>
      <c r="BO91" s="484"/>
      <c r="BP91" s="484"/>
      <c r="BQ91" s="484"/>
      <c r="BR91" s="484"/>
      <c r="BS91" s="484"/>
      <c r="BT91" s="484"/>
      <c r="BU91" s="484"/>
      <c r="BV91" s="484"/>
      <c r="BW91" s="484"/>
      <c r="BX91" s="484"/>
      <c r="BY91" s="484"/>
      <c r="BZ91" s="476"/>
      <c r="CA91" s="476"/>
      <c r="CB91" s="476"/>
      <c r="CC91" s="471"/>
      <c r="CD91" s="471"/>
    </row>
  </sheetData>
  <sheetProtection algorithmName="SHA-512" hashValue="jasEs9OlEKPJpLXVZXmCswO8O8+7vzagG4AGJOMKfjBmSU9PeHceRy1q70wXGPank8hiBaytMt/lBMJkk9feIQ==" saltValue="/i1f3dsIgDn8eSqIat6hMg==" spinCount="100000" sheet="1" objects="1" scenarios="1" selectLockedCells="1"/>
  <mergeCells count="27">
    <mergeCell ref="Q23:S23"/>
    <mergeCell ref="J20:J22"/>
    <mergeCell ref="N20:N22"/>
    <mergeCell ref="C6:D6"/>
    <mergeCell ref="E11:F11"/>
    <mergeCell ref="Q22:S22"/>
    <mergeCell ref="F20:F22"/>
    <mergeCell ref="M20:M22"/>
    <mergeCell ref="I6:K9"/>
    <mergeCell ref="K20:K22"/>
    <mergeCell ref="L20:L22"/>
    <mergeCell ref="E20:E22"/>
    <mergeCell ref="D20:D22"/>
    <mergeCell ref="E13:F13"/>
    <mergeCell ref="G20:G22"/>
    <mergeCell ref="E15:F15"/>
    <mergeCell ref="I20:I22"/>
    <mergeCell ref="I18:L19"/>
    <mergeCell ref="A3:F4"/>
    <mergeCell ref="H20:H22"/>
    <mergeCell ref="E17:F17"/>
    <mergeCell ref="G11:K17"/>
    <mergeCell ref="AH7:AJ7"/>
    <mergeCell ref="AH11:AJ11"/>
    <mergeCell ref="M6:M9"/>
    <mergeCell ref="Q6:V17"/>
    <mergeCell ref="D18:H19"/>
  </mergeCells>
  <conditionalFormatting sqref="C12">
    <cfRule type="expression" dxfId="228" priority="5" stopIfTrue="1">
      <formula>O25=0</formula>
    </cfRule>
  </conditionalFormatting>
  <conditionalFormatting sqref="C14">
    <cfRule type="expression" dxfId="227" priority="6" stopIfTrue="1">
      <formula>O25=0</formula>
    </cfRule>
  </conditionalFormatting>
  <conditionalFormatting sqref="C16">
    <cfRule type="expression" dxfId="226" priority="7" stopIfTrue="1">
      <formula>O25=0</formula>
    </cfRule>
  </conditionalFormatting>
  <conditionalFormatting sqref="C18">
    <cfRule type="expression" dxfId="225" priority="8" stopIfTrue="1">
      <formula>O25=0</formula>
    </cfRule>
  </conditionalFormatting>
  <conditionalFormatting sqref="E44 H44 M44:N44 J44:K44">
    <cfRule type="cellIs" dxfId="224" priority="9" stopIfTrue="1" operator="equal">
      <formula>0</formula>
    </cfRule>
  </conditionalFormatting>
  <conditionalFormatting sqref="L44">
    <cfRule type="cellIs" dxfId="223" priority="3" stopIfTrue="1" operator="equal">
      <formula>0</formula>
    </cfRule>
  </conditionalFormatting>
  <conditionalFormatting sqref="I44">
    <cfRule type="cellIs" dxfId="222" priority="2" stopIfTrue="1" operator="equal">
      <formula>0</formula>
    </cfRule>
  </conditionalFormatting>
  <printOptions horizontalCentered="1"/>
  <pageMargins left="0.15748031496062992" right="0.15748031496062992" top="0.19685039370078741" bottom="0.19685039370078741" header="0.78740157480314965"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IF(Stammblatt!$D$39="","Arbeitnehmer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IF(Stammblatt!$D$39="","",Stammblatt!$D$39)</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IF(Stammblatt!$E$39="","",Stammblatt!$E$39)</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IF(Stammblatt!$F$39="","",Stammblatt!$F$39)</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Stammblatt!$Q$39</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IF(Stammblatt!$G$39="","",Stammblatt!$G$39)</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Stammblatt!$R$39</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IF(Stammblatt!$H$39="","",IF(Stammblatt!$H$39="F","Frau",IF(Stammblatt!$H$39="M","Mann")))</f>
        <v/>
      </c>
      <c r="L19" s="307"/>
      <c r="M19" s="308"/>
      <c r="N19" s="600" t="str">
        <f>IF(Y19="3a","Geschlecht fehlt",IF(Y19="3b","Geschlecht falsch",""))</f>
        <v/>
      </c>
      <c r="O19" s="600"/>
      <c r="P19" s="600"/>
      <c r="Q19" s="600"/>
      <c r="R19" s="600"/>
      <c r="S19" s="600"/>
      <c r="T19" s="600"/>
      <c r="U19" s="47"/>
      <c r="V19" s="116"/>
      <c r="W19" s="116"/>
      <c r="X19" s="116"/>
      <c r="Y19" s="116" t="str">
        <f>Stammblatt!$S$39</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IF(Stammblatt!$I$39="","",Stammblatt!$I$39)</f>
        <v/>
      </c>
      <c r="O24" s="311" t="str">
        <f>IF(Stammblatt!$J$39="","",Stammblatt!$J$39)</f>
        <v/>
      </c>
      <c r="P24" s="311" t="str">
        <f>IF(Stammblatt!$K$39="","",Stammblatt!$K$39)</f>
        <v/>
      </c>
      <c r="Q24" s="311" t="str">
        <f>IF(Stammblatt!$L$39="","",Stammblatt!$L$39)</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62" priority="10" stopIfTrue="1">
      <formula>W17=1</formula>
    </cfRule>
  </conditionalFormatting>
  <conditionalFormatting sqref="S8:T8">
    <cfRule type="expression" dxfId="61" priority="11" stopIfTrue="1">
      <formula>AB17=1</formula>
    </cfRule>
  </conditionalFormatting>
  <conditionalFormatting sqref="E40:O40 H38:J39 L26:M39 Q40:R40 R26:R39 H26:I37">
    <cfRule type="cellIs" dxfId="60" priority="8" stopIfTrue="1" operator="equal">
      <formula>0</formula>
    </cfRule>
  </conditionalFormatting>
  <conditionalFormatting sqref="G10">
    <cfRule type="cellIs" priority="9" stopIfTrue="1" operator="equal">
      <formula>0</formula>
    </cfRule>
  </conditionalFormatting>
  <conditionalFormatting sqref="N8:O8">
    <cfRule type="expression" dxfId="59" priority="12" stopIfTrue="1">
      <formula>U17=1</formula>
    </cfRule>
  </conditionalFormatting>
  <conditionalFormatting sqref="P8">
    <cfRule type="expression" dxfId="58" priority="7" stopIfTrue="1">
      <formula>V17=1</formula>
    </cfRule>
  </conditionalFormatting>
  <conditionalFormatting sqref="P40">
    <cfRule type="cellIs" dxfId="57" priority="6" stopIfTrue="1" operator="equal">
      <formula>0</formula>
    </cfRule>
  </conditionalFormatting>
  <conditionalFormatting sqref="N26:Q37">
    <cfRule type="cellIs" dxfId="56" priority="4" stopIfTrue="1" operator="equal">
      <formula>0</formula>
    </cfRule>
    <cfRule type="expression" dxfId="55" priority="5" stopIfTrue="1">
      <formula>$N$24&lt;&gt;""</formula>
    </cfRule>
  </conditionalFormatting>
  <conditionalFormatting sqref="M8">
    <cfRule type="expression" dxfId="54" priority="13" stopIfTrue="1">
      <formula>N17=1</formula>
    </cfRule>
  </conditionalFormatting>
  <conditionalFormatting sqref="C38 J38">
    <cfRule type="expression" dxfId="5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IF(Stammblatt!$D$40="","Arbeitnehmer / Arbeitnehmerin",IF(V7=1,"Arbeitnehmer","Arbeitnehmerin"))</f>
        <v>Arbeitnehmer / Arbeitnehmerin</v>
      </c>
      <c r="J8" s="47"/>
      <c r="K8" s="47"/>
      <c r="L8" s="47"/>
      <c r="M8" s="631" t="s">
        <v>224</v>
      </c>
      <c r="N8" s="632"/>
      <c r="O8" s="632"/>
      <c r="P8" s="632"/>
      <c r="Q8" s="632"/>
      <c r="R8" s="632"/>
      <c r="S8" s="632"/>
      <c r="T8" s="632"/>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IF(Stammblatt!$D$40="","",Stammblatt!$D$40)</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IF(Stammblatt!$E$40="","",Stammblatt!$E$40)</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IF(Stammblatt!$F$40="","",Stammblatt!$F$40)</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Stammblatt!$Q$40</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IF(Stammblatt!$G$40="","",Stammblatt!$G$40)</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Stammblatt!$R$40</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IF(Stammblatt!$H$40="","",IF(Stammblatt!$H$40="F","Frau",IF(Stammblatt!$H$40="M","Mann")))</f>
        <v/>
      </c>
      <c r="L19" s="307"/>
      <c r="M19" s="308"/>
      <c r="N19" s="600" t="str">
        <f>IF(Y19="3a","Geschlecht fehlt",IF(Y19="3b","Geschlecht falsch",""))</f>
        <v/>
      </c>
      <c r="O19" s="600"/>
      <c r="P19" s="600"/>
      <c r="Q19" s="600"/>
      <c r="R19" s="600"/>
      <c r="S19" s="600"/>
      <c r="T19" s="600"/>
      <c r="U19" s="47"/>
      <c r="V19" s="116"/>
      <c r="W19" s="116"/>
      <c r="X19" s="116"/>
      <c r="Y19" s="116" t="str">
        <f>Stammblatt!$S$40</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628"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629"/>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630"/>
      <c r="I24" s="94" t="s">
        <v>54</v>
      </c>
      <c r="J24" s="575"/>
      <c r="K24" s="578"/>
      <c r="L24" s="95" t="s">
        <v>55</v>
      </c>
      <c r="M24" s="95" t="s">
        <v>56</v>
      </c>
      <c r="N24" s="311" t="str">
        <f>IF(Stammblatt!$I$40="","",Stammblatt!$I$40)</f>
        <v/>
      </c>
      <c r="O24" s="311" t="str">
        <f>IF(Stammblatt!$J$40="","",Stammblatt!$J$40)</f>
        <v/>
      </c>
      <c r="P24" s="311" t="str">
        <f>IF(Stammblatt!$K$40="","",Stammblatt!$K$40)</f>
        <v/>
      </c>
      <c r="Q24" s="311" t="str">
        <f>IF(Stammblatt!$L$40="","",Stammblatt!$L$40)</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c r="I28" s="14">
        <f t="shared" ref="I28:I37" si="7">IF(H28=0,(E28+F28+G28),IF((E28+F28+G28)&lt;1401,0,(E28+F28+G28-H28)))</f>
        <v>0</v>
      </c>
      <c r="J28" s="251"/>
      <c r="K28" s="251"/>
      <c r="L28" s="39">
        <f t="shared" ref="L28:L37" si="8">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c r="I29" s="14">
        <f t="shared" si="7"/>
        <v>0</v>
      </c>
      <c r="J29" s="251"/>
      <c r="K29" s="251"/>
      <c r="L29" s="39">
        <f t="shared" si="8"/>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c r="I30" s="14">
        <f t="shared" si="7"/>
        <v>0</v>
      </c>
      <c r="J30" s="251"/>
      <c r="K30" s="251"/>
      <c r="L30" s="39">
        <f t="shared" si="8"/>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c r="I31" s="14">
        <f t="shared" si="7"/>
        <v>0</v>
      </c>
      <c r="J31" s="251"/>
      <c r="K31" s="251"/>
      <c r="L31" s="39">
        <f t="shared" si="8"/>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c r="I32" s="14">
        <f t="shared" si="7"/>
        <v>0</v>
      </c>
      <c r="J32" s="251"/>
      <c r="K32" s="251"/>
      <c r="L32" s="39">
        <f t="shared" si="8"/>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c r="I33" s="14">
        <f t="shared" si="7"/>
        <v>0</v>
      </c>
      <c r="J33" s="251"/>
      <c r="K33" s="251"/>
      <c r="L33" s="39">
        <f t="shared" si="8"/>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c r="I34" s="14">
        <f t="shared" si="7"/>
        <v>0</v>
      </c>
      <c r="J34" s="251"/>
      <c r="K34" s="251"/>
      <c r="L34" s="39">
        <f t="shared" si="8"/>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c r="I35" s="14">
        <f t="shared" si="7"/>
        <v>0</v>
      </c>
      <c r="J35" s="251"/>
      <c r="K35" s="251"/>
      <c r="L35" s="39">
        <f t="shared" si="8"/>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c r="I36" s="14">
        <f t="shared" si="7"/>
        <v>0</v>
      </c>
      <c r="J36" s="251"/>
      <c r="K36" s="251"/>
      <c r="L36" s="39">
        <f t="shared" si="8"/>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c r="I37" s="90">
        <f t="shared" si="7"/>
        <v>0</v>
      </c>
      <c r="J37" s="251"/>
      <c r="K37" s="251"/>
      <c r="L37" s="39">
        <f t="shared" si="8"/>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9">SUM(E26:E37)</f>
        <v>0</v>
      </c>
      <c r="F40" s="6">
        <f t="shared" si="9"/>
        <v>0</v>
      </c>
      <c r="G40" s="71">
        <f t="shared" si="9"/>
        <v>0</v>
      </c>
      <c r="H40" s="71">
        <f t="shared" si="9"/>
        <v>0</v>
      </c>
      <c r="I40" s="72">
        <f>IF((E40+F40+G40-H40)&lt;0,0,IF(Y17="2b",0,(E40+F40+G40-H40)))</f>
        <v>0</v>
      </c>
      <c r="J40" s="60">
        <f t="shared" si="9"/>
        <v>0</v>
      </c>
      <c r="K40" s="60">
        <f t="shared" si="9"/>
        <v>0</v>
      </c>
      <c r="L40" s="6">
        <f t="shared" si="9"/>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0">IF(W27=0,0,(E27+F27+G27))</f>
        <v>#VALUE!</v>
      </c>
      <c r="H52" s="191" t="e">
        <f t="shared" ref="H52:H62" si="11">IF(G52&lt;1,0,1400*W27)</f>
        <v>#VALUE!</v>
      </c>
      <c r="I52" s="191" t="e">
        <f t="shared" ref="I52:I62" si="12">IF((G52-H52)&lt;1,0,(G52-H52))</f>
        <v>#VALUE!</v>
      </c>
      <c r="J52" s="188"/>
      <c r="K52" s="192"/>
      <c r="L52" s="193"/>
      <c r="M52" s="191" t="e">
        <f t="shared" ref="M52:M62" si="13">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0"/>
        <v>#VALUE!</v>
      </c>
      <c r="H53" s="191" t="e">
        <f t="shared" si="11"/>
        <v>#VALUE!</v>
      </c>
      <c r="I53" s="191" t="e">
        <f t="shared" si="12"/>
        <v>#VALUE!</v>
      </c>
      <c r="J53" s="188"/>
      <c r="K53" s="192"/>
      <c r="L53" s="193"/>
      <c r="M53" s="191" t="e">
        <f t="shared" si="13"/>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0"/>
        <v>#VALUE!</v>
      </c>
      <c r="H54" s="191" t="e">
        <f t="shared" si="11"/>
        <v>#VALUE!</v>
      </c>
      <c r="I54" s="191" t="e">
        <f t="shared" si="12"/>
        <v>#VALUE!</v>
      </c>
      <c r="J54" s="188"/>
      <c r="K54" s="192"/>
      <c r="L54" s="193"/>
      <c r="M54" s="191" t="e">
        <f t="shared" si="13"/>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0"/>
        <v>#VALUE!</v>
      </c>
      <c r="H55" s="191" t="e">
        <f t="shared" si="11"/>
        <v>#VALUE!</v>
      </c>
      <c r="I55" s="191" t="e">
        <f t="shared" si="12"/>
        <v>#VALUE!</v>
      </c>
      <c r="J55" s="188"/>
      <c r="K55" s="192"/>
      <c r="L55" s="188"/>
      <c r="M55" s="191" t="e">
        <f t="shared" si="13"/>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0"/>
        <v>#VALUE!</v>
      </c>
      <c r="H56" s="191" t="e">
        <f t="shared" si="11"/>
        <v>#VALUE!</v>
      </c>
      <c r="I56" s="191" t="e">
        <f t="shared" si="12"/>
        <v>#VALUE!</v>
      </c>
      <c r="J56" s="188"/>
      <c r="K56" s="192"/>
      <c r="L56" s="188"/>
      <c r="M56" s="191" t="e">
        <f t="shared" si="13"/>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0"/>
        <v>#VALUE!</v>
      </c>
      <c r="H57" s="191" t="e">
        <f t="shared" si="11"/>
        <v>#VALUE!</v>
      </c>
      <c r="I57" s="191" t="e">
        <f t="shared" si="12"/>
        <v>#VALUE!</v>
      </c>
      <c r="J57" s="188"/>
      <c r="K57" s="192"/>
      <c r="L57" s="188"/>
      <c r="M57" s="191" t="e">
        <f t="shared" si="13"/>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0"/>
        <v>#VALUE!</v>
      </c>
      <c r="H58" s="191" t="e">
        <f t="shared" si="11"/>
        <v>#VALUE!</v>
      </c>
      <c r="I58" s="191" t="e">
        <f t="shared" si="12"/>
        <v>#VALUE!</v>
      </c>
      <c r="J58" s="188"/>
      <c r="K58" s="192"/>
      <c r="L58" s="188"/>
      <c r="M58" s="191" t="e">
        <f t="shared" si="13"/>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0"/>
        <v>#VALUE!</v>
      </c>
      <c r="H59" s="191" t="e">
        <f t="shared" si="11"/>
        <v>#VALUE!</v>
      </c>
      <c r="I59" s="191" t="e">
        <f t="shared" si="12"/>
        <v>#VALUE!</v>
      </c>
      <c r="J59" s="188"/>
      <c r="K59" s="192"/>
      <c r="L59" s="188"/>
      <c r="M59" s="191" t="e">
        <f t="shared" si="13"/>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0"/>
        <v>#VALUE!</v>
      </c>
      <c r="H60" s="191" t="e">
        <f t="shared" si="11"/>
        <v>#VALUE!</v>
      </c>
      <c r="I60" s="191" t="e">
        <f t="shared" si="12"/>
        <v>#VALUE!</v>
      </c>
      <c r="J60" s="188"/>
      <c r="K60" s="192"/>
      <c r="L60" s="188"/>
      <c r="M60" s="191" t="e">
        <f t="shared" si="13"/>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0"/>
        <v>#VALUE!</v>
      </c>
      <c r="H61" s="191" t="e">
        <f t="shared" si="11"/>
        <v>#VALUE!</v>
      </c>
      <c r="I61" s="191" t="e">
        <f t="shared" si="12"/>
        <v>#VALUE!</v>
      </c>
      <c r="J61" s="188"/>
      <c r="K61" s="192"/>
      <c r="L61" s="188"/>
      <c r="M61" s="191" t="e">
        <f t="shared" si="13"/>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0"/>
        <v>#VALUE!</v>
      </c>
      <c r="H62" s="191" t="e">
        <f t="shared" si="11"/>
        <v>#VALUE!</v>
      </c>
      <c r="I62" s="191" t="e">
        <f t="shared" si="12"/>
        <v>#VALUE!</v>
      </c>
      <c r="J62" s="188"/>
      <c r="K62" s="192"/>
      <c r="L62" s="188"/>
      <c r="M62" s="191" t="e">
        <f t="shared" si="13"/>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4">IF(W27=1,0,(E27+F27+G27))</f>
        <v>#VALUE!</v>
      </c>
      <c r="H69" s="196" t="e">
        <f t="shared" ref="H69:H79" si="15">IF(G69&gt;0,1,0)</f>
        <v>#VALUE!</v>
      </c>
      <c r="I69" s="191" t="e">
        <f t="shared" ref="I69:I79" si="16">G69</f>
        <v>#VALUE!</v>
      </c>
      <c r="J69" s="188"/>
      <c r="K69" s="192"/>
      <c r="L69" s="193"/>
      <c r="M69" s="191" t="e">
        <f t="shared" ref="M69:M79" si="17">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4"/>
        <v>#VALUE!</v>
      </c>
      <c r="H70" s="196" t="e">
        <f t="shared" si="15"/>
        <v>#VALUE!</v>
      </c>
      <c r="I70" s="191" t="e">
        <f t="shared" si="16"/>
        <v>#VALUE!</v>
      </c>
      <c r="J70" s="188"/>
      <c r="K70" s="192"/>
      <c r="L70" s="193"/>
      <c r="M70" s="191" t="e">
        <f t="shared" si="17"/>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4"/>
        <v>#VALUE!</v>
      </c>
      <c r="H71" s="196" t="e">
        <f t="shared" si="15"/>
        <v>#VALUE!</v>
      </c>
      <c r="I71" s="191" t="e">
        <f t="shared" si="16"/>
        <v>#VALUE!</v>
      </c>
      <c r="J71" s="188"/>
      <c r="K71" s="192"/>
      <c r="L71" s="193"/>
      <c r="M71" s="191" t="e">
        <f t="shared" si="17"/>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4"/>
        <v>#VALUE!</v>
      </c>
      <c r="H72" s="196" t="e">
        <f t="shared" si="15"/>
        <v>#VALUE!</v>
      </c>
      <c r="I72" s="191" t="e">
        <f t="shared" si="16"/>
        <v>#VALUE!</v>
      </c>
      <c r="J72" s="188"/>
      <c r="K72" s="192"/>
      <c r="L72" s="188"/>
      <c r="M72" s="191" t="e">
        <f t="shared" si="17"/>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4"/>
        <v>#VALUE!</v>
      </c>
      <c r="H73" s="196" t="e">
        <f t="shared" si="15"/>
        <v>#VALUE!</v>
      </c>
      <c r="I73" s="191" t="e">
        <f t="shared" si="16"/>
        <v>#VALUE!</v>
      </c>
      <c r="J73" s="188"/>
      <c r="K73" s="192"/>
      <c r="L73" s="188"/>
      <c r="M73" s="191" t="e">
        <f t="shared" si="17"/>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4"/>
        <v>#VALUE!</v>
      </c>
      <c r="H74" s="196" t="e">
        <f t="shared" si="15"/>
        <v>#VALUE!</v>
      </c>
      <c r="I74" s="191" t="e">
        <f t="shared" si="16"/>
        <v>#VALUE!</v>
      </c>
      <c r="J74" s="188"/>
      <c r="K74" s="192"/>
      <c r="L74" s="188"/>
      <c r="M74" s="191" t="e">
        <f t="shared" si="17"/>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4"/>
        <v>#VALUE!</v>
      </c>
      <c r="H75" s="196" t="e">
        <f t="shared" si="15"/>
        <v>#VALUE!</v>
      </c>
      <c r="I75" s="191" t="e">
        <f t="shared" si="16"/>
        <v>#VALUE!</v>
      </c>
      <c r="J75" s="188"/>
      <c r="K75" s="192"/>
      <c r="L75" s="188"/>
      <c r="M75" s="191" t="e">
        <f t="shared" si="17"/>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4"/>
        <v>#VALUE!</v>
      </c>
      <c r="H76" s="196" t="e">
        <f t="shared" si="15"/>
        <v>#VALUE!</v>
      </c>
      <c r="I76" s="191" t="e">
        <f t="shared" si="16"/>
        <v>#VALUE!</v>
      </c>
      <c r="J76" s="188"/>
      <c r="K76" s="192"/>
      <c r="L76" s="188"/>
      <c r="M76" s="191" t="e">
        <f t="shared" si="17"/>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4"/>
        <v>#VALUE!</v>
      </c>
      <c r="H77" s="196" t="e">
        <f t="shared" si="15"/>
        <v>#VALUE!</v>
      </c>
      <c r="I77" s="191" t="e">
        <f t="shared" si="16"/>
        <v>#VALUE!</v>
      </c>
      <c r="J77" s="188"/>
      <c r="K77" s="192"/>
      <c r="L77" s="188"/>
      <c r="M77" s="191" t="e">
        <f t="shared" si="17"/>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4"/>
        <v>#VALUE!</v>
      </c>
      <c r="H78" s="196" t="e">
        <f t="shared" si="15"/>
        <v>#VALUE!</v>
      </c>
      <c r="I78" s="191" t="e">
        <f t="shared" si="16"/>
        <v>#VALUE!</v>
      </c>
      <c r="J78" s="188"/>
      <c r="K78" s="192"/>
      <c r="L78" s="188"/>
      <c r="M78" s="191" t="e">
        <f t="shared" si="17"/>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4"/>
        <v>#VALUE!</v>
      </c>
      <c r="H79" s="196" t="e">
        <f t="shared" si="15"/>
        <v>#VALUE!</v>
      </c>
      <c r="I79" s="191" t="e">
        <f t="shared" si="16"/>
        <v>#VALUE!</v>
      </c>
      <c r="J79" s="188"/>
      <c r="K79" s="192"/>
      <c r="L79" s="188"/>
      <c r="M79" s="191" t="e">
        <f t="shared" si="17"/>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f8omPs0CQNO3dYYc2rhoDIm+l1GrTnux34ayklcEiBddmnabupcKmAM4ubuSuLeId2DkEsqy9qpIPpcGDn+2Tg==" saltValue="Jd2RI9WfQK4ShY9FP7Hu9A==" spinCount="100000"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52" priority="10" stopIfTrue="1">
      <formula>W17=1</formula>
    </cfRule>
  </conditionalFormatting>
  <conditionalFormatting sqref="S8:T8">
    <cfRule type="expression" dxfId="51" priority="11" stopIfTrue="1">
      <formula>AB17=1</formula>
    </cfRule>
  </conditionalFormatting>
  <conditionalFormatting sqref="E40:O40 H38:J39 L26:M39 Q40:R40 R26:R39 H26:I37">
    <cfRule type="cellIs" dxfId="50" priority="8" stopIfTrue="1" operator="equal">
      <formula>0</formula>
    </cfRule>
  </conditionalFormatting>
  <conditionalFormatting sqref="G10">
    <cfRule type="cellIs" priority="9" stopIfTrue="1" operator="equal">
      <formula>0</formula>
    </cfRule>
  </conditionalFormatting>
  <conditionalFormatting sqref="N8:O8">
    <cfRule type="expression" dxfId="49" priority="12" stopIfTrue="1">
      <formula>U17=1</formula>
    </cfRule>
  </conditionalFormatting>
  <conditionalFormatting sqref="P8">
    <cfRule type="expression" dxfId="48" priority="7" stopIfTrue="1">
      <formula>V17=1</formula>
    </cfRule>
  </conditionalFormatting>
  <conditionalFormatting sqref="P40">
    <cfRule type="cellIs" dxfId="47" priority="6" stopIfTrue="1" operator="equal">
      <formula>0</formula>
    </cfRule>
  </conditionalFormatting>
  <conditionalFormatting sqref="N26:Q37">
    <cfRule type="cellIs" dxfId="46" priority="4" stopIfTrue="1" operator="equal">
      <formula>0</formula>
    </cfRule>
    <cfRule type="expression" dxfId="45" priority="5" stopIfTrue="1">
      <formula>$N$24&lt;&gt;""</formula>
    </cfRule>
  </conditionalFormatting>
  <conditionalFormatting sqref="M8">
    <cfRule type="expression" dxfId="44" priority="13" stopIfTrue="1">
      <formula>N17=1</formula>
    </cfRule>
  </conditionalFormatting>
  <conditionalFormatting sqref="C38 J38">
    <cfRule type="expression" dxfId="4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IF(Stammblatt!$D$41="","Arbeitnehmer / Arbeitnehmerin",IF(V7=1,"Arbeitnehmer","Arbeitnehmerin"))</f>
        <v>Arbeitnehmer / Arbeitnehmerin</v>
      </c>
      <c r="J8" s="47"/>
      <c r="K8" s="47"/>
      <c r="L8" s="47"/>
      <c r="M8" s="631" t="s">
        <v>224</v>
      </c>
      <c r="N8" s="632"/>
      <c r="O8" s="632"/>
      <c r="P8" s="632"/>
      <c r="Q8" s="632"/>
      <c r="R8" s="632"/>
      <c r="S8" s="632"/>
      <c r="T8" s="632"/>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IF(Stammblatt!$D$41="","",Stammblatt!$D$41)</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IF(Stammblatt!$E$41="","",Stammblatt!$E$41)</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IF(Stammblatt!$F$41="","",Stammblatt!$F$41)</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Stammblatt!$Q$41</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IF(Stammblatt!$G$41="","",Stammblatt!$G$41)</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Stammblatt!$R$41</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IF(Stammblatt!$H$41="","",IF(Stammblatt!$H$41="F","Frau",IF(Stammblatt!$H$41="M","Mann")))</f>
        <v/>
      </c>
      <c r="L19" s="307"/>
      <c r="M19" s="308"/>
      <c r="N19" s="600" t="str">
        <f>IF(Y19="3a","Geschlecht fehlt",IF(Y19="3b","Geschlecht falsch",""))</f>
        <v/>
      </c>
      <c r="O19" s="600"/>
      <c r="P19" s="600"/>
      <c r="Q19" s="600"/>
      <c r="R19" s="600"/>
      <c r="S19" s="600"/>
      <c r="T19" s="600"/>
      <c r="U19" s="47"/>
      <c r="V19" s="116"/>
      <c r="W19" s="116"/>
      <c r="X19" s="116"/>
      <c r="Y19" s="116" t="str">
        <f>Stammblatt!$S$41</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628"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629"/>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630"/>
      <c r="I24" s="94" t="s">
        <v>54</v>
      </c>
      <c r="J24" s="575"/>
      <c r="K24" s="578"/>
      <c r="L24" s="95" t="s">
        <v>55</v>
      </c>
      <c r="M24" s="95" t="s">
        <v>56</v>
      </c>
      <c r="N24" s="311" t="str">
        <f>IF(Stammblatt!$I$41="","",Stammblatt!$I$41)</f>
        <v/>
      </c>
      <c r="O24" s="311" t="str">
        <f>IF(Stammblatt!$J$41="","",Stammblatt!$J$41)</f>
        <v/>
      </c>
      <c r="P24" s="311" t="str">
        <f>IF(Stammblatt!$K$41="","",Stammblatt!$K$41)</f>
        <v/>
      </c>
      <c r="Q24" s="311" t="str">
        <f>IF(Stammblatt!$L$41="","",Stammblatt!$L$41)</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c r="I28" s="14">
        <f t="shared" ref="I28:I37" si="7">IF(H28=0,(E28+F28+G28),IF((E28+F28+G28)&lt;1401,0,(E28+F28+G28-H28)))</f>
        <v>0</v>
      </c>
      <c r="J28" s="251"/>
      <c r="K28" s="251"/>
      <c r="L28" s="39">
        <f t="shared" ref="L28:L37" si="8">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c r="I29" s="14">
        <f t="shared" si="7"/>
        <v>0</v>
      </c>
      <c r="J29" s="251"/>
      <c r="K29" s="251"/>
      <c r="L29" s="39">
        <f t="shared" si="8"/>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c r="I30" s="14">
        <f t="shared" si="7"/>
        <v>0</v>
      </c>
      <c r="J30" s="251"/>
      <c r="K30" s="251"/>
      <c r="L30" s="39">
        <f t="shared" si="8"/>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c r="I31" s="14">
        <f t="shared" si="7"/>
        <v>0</v>
      </c>
      <c r="J31" s="251"/>
      <c r="K31" s="251"/>
      <c r="L31" s="39">
        <f t="shared" si="8"/>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c r="I32" s="14">
        <f t="shared" si="7"/>
        <v>0</v>
      </c>
      <c r="J32" s="251"/>
      <c r="K32" s="251"/>
      <c r="L32" s="39">
        <f t="shared" si="8"/>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c r="I33" s="14">
        <f t="shared" si="7"/>
        <v>0</v>
      </c>
      <c r="J33" s="251"/>
      <c r="K33" s="251"/>
      <c r="L33" s="39">
        <f t="shared" si="8"/>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c r="I34" s="14">
        <f t="shared" si="7"/>
        <v>0</v>
      </c>
      <c r="J34" s="251"/>
      <c r="K34" s="251"/>
      <c r="L34" s="39">
        <f t="shared" si="8"/>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c r="I35" s="14">
        <f t="shared" si="7"/>
        <v>0</v>
      </c>
      <c r="J35" s="251"/>
      <c r="K35" s="251"/>
      <c r="L35" s="39">
        <f t="shared" si="8"/>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c r="I36" s="14">
        <f t="shared" si="7"/>
        <v>0</v>
      </c>
      <c r="J36" s="251"/>
      <c r="K36" s="251"/>
      <c r="L36" s="39">
        <f t="shared" si="8"/>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c r="I37" s="90">
        <f t="shared" si="7"/>
        <v>0</v>
      </c>
      <c r="J37" s="251"/>
      <c r="K37" s="251"/>
      <c r="L37" s="39">
        <f t="shared" si="8"/>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9">SUM(E26:E37)</f>
        <v>0</v>
      </c>
      <c r="F40" s="6">
        <f t="shared" si="9"/>
        <v>0</v>
      </c>
      <c r="G40" s="71">
        <f t="shared" si="9"/>
        <v>0</v>
      </c>
      <c r="H40" s="71">
        <f t="shared" si="9"/>
        <v>0</v>
      </c>
      <c r="I40" s="72">
        <f>IF((E40+F40+G40-H40)&lt;0,0,IF(Y17="2b",0,(E40+F40+G40-H40)))</f>
        <v>0</v>
      </c>
      <c r="J40" s="60">
        <f t="shared" si="9"/>
        <v>0</v>
      </c>
      <c r="K40" s="60">
        <f t="shared" si="9"/>
        <v>0</v>
      </c>
      <c r="L40" s="6">
        <f t="shared" si="9"/>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0">IF(W27=0,0,(E27+F27+G27))</f>
        <v>#VALUE!</v>
      </c>
      <c r="H52" s="191" t="e">
        <f t="shared" ref="H52:H62" si="11">IF(G52&lt;1,0,1400*W27)</f>
        <v>#VALUE!</v>
      </c>
      <c r="I52" s="191" t="e">
        <f t="shared" ref="I52:I62" si="12">IF((G52-H52)&lt;1,0,(G52-H52))</f>
        <v>#VALUE!</v>
      </c>
      <c r="J52" s="188"/>
      <c r="K52" s="192"/>
      <c r="L52" s="193"/>
      <c r="M52" s="191" t="e">
        <f t="shared" ref="M52:M62" si="13">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0"/>
        <v>#VALUE!</v>
      </c>
      <c r="H53" s="191" t="e">
        <f t="shared" si="11"/>
        <v>#VALUE!</v>
      </c>
      <c r="I53" s="191" t="e">
        <f t="shared" si="12"/>
        <v>#VALUE!</v>
      </c>
      <c r="J53" s="188"/>
      <c r="K53" s="192"/>
      <c r="L53" s="193"/>
      <c r="M53" s="191" t="e">
        <f t="shared" si="13"/>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0"/>
        <v>#VALUE!</v>
      </c>
      <c r="H54" s="191" t="e">
        <f t="shared" si="11"/>
        <v>#VALUE!</v>
      </c>
      <c r="I54" s="191" t="e">
        <f t="shared" si="12"/>
        <v>#VALUE!</v>
      </c>
      <c r="J54" s="188"/>
      <c r="K54" s="192"/>
      <c r="L54" s="193"/>
      <c r="M54" s="191" t="e">
        <f t="shared" si="13"/>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0"/>
        <v>#VALUE!</v>
      </c>
      <c r="H55" s="191" t="e">
        <f t="shared" si="11"/>
        <v>#VALUE!</v>
      </c>
      <c r="I55" s="191" t="e">
        <f t="shared" si="12"/>
        <v>#VALUE!</v>
      </c>
      <c r="J55" s="188"/>
      <c r="K55" s="192"/>
      <c r="L55" s="188"/>
      <c r="M55" s="191" t="e">
        <f t="shared" si="13"/>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0"/>
        <v>#VALUE!</v>
      </c>
      <c r="H56" s="191" t="e">
        <f t="shared" si="11"/>
        <v>#VALUE!</v>
      </c>
      <c r="I56" s="191" t="e">
        <f t="shared" si="12"/>
        <v>#VALUE!</v>
      </c>
      <c r="J56" s="188"/>
      <c r="K56" s="192"/>
      <c r="L56" s="188"/>
      <c r="M56" s="191" t="e">
        <f t="shared" si="13"/>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0"/>
        <v>#VALUE!</v>
      </c>
      <c r="H57" s="191" t="e">
        <f t="shared" si="11"/>
        <v>#VALUE!</v>
      </c>
      <c r="I57" s="191" t="e">
        <f t="shared" si="12"/>
        <v>#VALUE!</v>
      </c>
      <c r="J57" s="188"/>
      <c r="K57" s="192"/>
      <c r="L57" s="188"/>
      <c r="M57" s="191" t="e">
        <f t="shared" si="13"/>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0"/>
        <v>#VALUE!</v>
      </c>
      <c r="H58" s="191" t="e">
        <f t="shared" si="11"/>
        <v>#VALUE!</v>
      </c>
      <c r="I58" s="191" t="e">
        <f t="shared" si="12"/>
        <v>#VALUE!</v>
      </c>
      <c r="J58" s="188"/>
      <c r="K58" s="192"/>
      <c r="L58" s="188"/>
      <c r="M58" s="191" t="e">
        <f t="shared" si="13"/>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0"/>
        <v>#VALUE!</v>
      </c>
      <c r="H59" s="191" t="e">
        <f t="shared" si="11"/>
        <v>#VALUE!</v>
      </c>
      <c r="I59" s="191" t="e">
        <f t="shared" si="12"/>
        <v>#VALUE!</v>
      </c>
      <c r="J59" s="188"/>
      <c r="K59" s="192"/>
      <c r="L59" s="188"/>
      <c r="M59" s="191" t="e">
        <f t="shared" si="13"/>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0"/>
        <v>#VALUE!</v>
      </c>
      <c r="H60" s="191" t="e">
        <f t="shared" si="11"/>
        <v>#VALUE!</v>
      </c>
      <c r="I60" s="191" t="e">
        <f t="shared" si="12"/>
        <v>#VALUE!</v>
      </c>
      <c r="J60" s="188"/>
      <c r="K60" s="192"/>
      <c r="L60" s="188"/>
      <c r="M60" s="191" t="e">
        <f t="shared" si="13"/>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0"/>
        <v>#VALUE!</v>
      </c>
      <c r="H61" s="191" t="e">
        <f t="shared" si="11"/>
        <v>#VALUE!</v>
      </c>
      <c r="I61" s="191" t="e">
        <f t="shared" si="12"/>
        <v>#VALUE!</v>
      </c>
      <c r="J61" s="188"/>
      <c r="K61" s="192"/>
      <c r="L61" s="188"/>
      <c r="M61" s="191" t="e">
        <f t="shared" si="13"/>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0"/>
        <v>#VALUE!</v>
      </c>
      <c r="H62" s="191" t="e">
        <f t="shared" si="11"/>
        <v>#VALUE!</v>
      </c>
      <c r="I62" s="191" t="e">
        <f t="shared" si="12"/>
        <v>#VALUE!</v>
      </c>
      <c r="J62" s="188"/>
      <c r="K62" s="192"/>
      <c r="L62" s="188"/>
      <c r="M62" s="191" t="e">
        <f t="shared" si="13"/>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4">IF(W27=1,0,(E27+F27+G27))</f>
        <v>#VALUE!</v>
      </c>
      <c r="H69" s="196" t="e">
        <f t="shared" ref="H69:H79" si="15">IF(G69&gt;0,1,0)</f>
        <v>#VALUE!</v>
      </c>
      <c r="I69" s="191" t="e">
        <f t="shared" ref="I69:I79" si="16">G69</f>
        <v>#VALUE!</v>
      </c>
      <c r="J69" s="188"/>
      <c r="K69" s="192"/>
      <c r="L69" s="193"/>
      <c r="M69" s="191" t="e">
        <f t="shared" ref="M69:M79" si="17">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4"/>
        <v>#VALUE!</v>
      </c>
      <c r="H70" s="196" t="e">
        <f t="shared" si="15"/>
        <v>#VALUE!</v>
      </c>
      <c r="I70" s="191" t="e">
        <f t="shared" si="16"/>
        <v>#VALUE!</v>
      </c>
      <c r="J70" s="188"/>
      <c r="K70" s="192"/>
      <c r="L70" s="193"/>
      <c r="M70" s="191" t="e">
        <f t="shared" si="17"/>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4"/>
        <v>#VALUE!</v>
      </c>
      <c r="H71" s="196" t="e">
        <f t="shared" si="15"/>
        <v>#VALUE!</v>
      </c>
      <c r="I71" s="191" t="e">
        <f t="shared" si="16"/>
        <v>#VALUE!</v>
      </c>
      <c r="J71" s="188"/>
      <c r="K71" s="192"/>
      <c r="L71" s="193"/>
      <c r="M71" s="191" t="e">
        <f t="shared" si="17"/>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4"/>
        <v>#VALUE!</v>
      </c>
      <c r="H72" s="196" t="e">
        <f t="shared" si="15"/>
        <v>#VALUE!</v>
      </c>
      <c r="I72" s="191" t="e">
        <f t="shared" si="16"/>
        <v>#VALUE!</v>
      </c>
      <c r="J72" s="188"/>
      <c r="K72" s="192"/>
      <c r="L72" s="188"/>
      <c r="M72" s="191" t="e">
        <f t="shared" si="17"/>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4"/>
        <v>#VALUE!</v>
      </c>
      <c r="H73" s="196" t="e">
        <f t="shared" si="15"/>
        <v>#VALUE!</v>
      </c>
      <c r="I73" s="191" t="e">
        <f t="shared" si="16"/>
        <v>#VALUE!</v>
      </c>
      <c r="J73" s="188"/>
      <c r="K73" s="192"/>
      <c r="L73" s="188"/>
      <c r="M73" s="191" t="e">
        <f t="shared" si="17"/>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4"/>
        <v>#VALUE!</v>
      </c>
      <c r="H74" s="196" t="e">
        <f t="shared" si="15"/>
        <v>#VALUE!</v>
      </c>
      <c r="I74" s="191" t="e">
        <f t="shared" si="16"/>
        <v>#VALUE!</v>
      </c>
      <c r="J74" s="188"/>
      <c r="K74" s="192"/>
      <c r="L74" s="188"/>
      <c r="M74" s="191" t="e">
        <f t="shared" si="17"/>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4"/>
        <v>#VALUE!</v>
      </c>
      <c r="H75" s="196" t="e">
        <f t="shared" si="15"/>
        <v>#VALUE!</v>
      </c>
      <c r="I75" s="191" t="e">
        <f t="shared" si="16"/>
        <v>#VALUE!</v>
      </c>
      <c r="J75" s="188"/>
      <c r="K75" s="192"/>
      <c r="L75" s="188"/>
      <c r="M75" s="191" t="e">
        <f t="shared" si="17"/>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4"/>
        <v>#VALUE!</v>
      </c>
      <c r="H76" s="196" t="e">
        <f t="shared" si="15"/>
        <v>#VALUE!</v>
      </c>
      <c r="I76" s="191" t="e">
        <f t="shared" si="16"/>
        <v>#VALUE!</v>
      </c>
      <c r="J76" s="188"/>
      <c r="K76" s="192"/>
      <c r="L76" s="188"/>
      <c r="M76" s="191" t="e">
        <f t="shared" si="17"/>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4"/>
        <v>#VALUE!</v>
      </c>
      <c r="H77" s="196" t="e">
        <f t="shared" si="15"/>
        <v>#VALUE!</v>
      </c>
      <c r="I77" s="191" t="e">
        <f t="shared" si="16"/>
        <v>#VALUE!</v>
      </c>
      <c r="J77" s="188"/>
      <c r="K77" s="192"/>
      <c r="L77" s="188"/>
      <c r="M77" s="191" t="e">
        <f t="shared" si="17"/>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4"/>
        <v>#VALUE!</v>
      </c>
      <c r="H78" s="196" t="e">
        <f t="shared" si="15"/>
        <v>#VALUE!</v>
      </c>
      <c r="I78" s="191" t="e">
        <f t="shared" si="16"/>
        <v>#VALUE!</v>
      </c>
      <c r="J78" s="188"/>
      <c r="K78" s="192"/>
      <c r="L78" s="188"/>
      <c r="M78" s="191" t="e">
        <f t="shared" si="17"/>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4"/>
        <v>#VALUE!</v>
      </c>
      <c r="H79" s="196" t="e">
        <f t="shared" si="15"/>
        <v>#VALUE!</v>
      </c>
      <c r="I79" s="191" t="e">
        <f t="shared" si="16"/>
        <v>#VALUE!</v>
      </c>
      <c r="J79" s="188"/>
      <c r="K79" s="192"/>
      <c r="L79" s="188"/>
      <c r="M79" s="191" t="e">
        <f t="shared" si="17"/>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OCYwwWtqkI9odakYq+NxxEHafI/cnSdDFl7asLOQ2chgloK33/9s5M+KH1J/cUft9/zUkgTuHPmOiMrT9EOsCw==" saltValue="3y2MHu6Z1+ZRE5H5Ya4tXg==" spinCount="100000"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E40:O40 H38:J39 L26:M39 Q40:R40 R26:R39 H26:I37">
    <cfRule type="cellIs" dxfId="42" priority="13" stopIfTrue="1" operator="equal">
      <formula>0</formula>
    </cfRule>
  </conditionalFormatting>
  <conditionalFormatting sqref="G10">
    <cfRule type="cellIs" priority="14" stopIfTrue="1" operator="equal">
      <formula>0</formula>
    </cfRule>
  </conditionalFormatting>
  <conditionalFormatting sqref="P40">
    <cfRule type="cellIs" dxfId="41" priority="11" stopIfTrue="1" operator="equal">
      <formula>0</formula>
    </cfRule>
  </conditionalFormatting>
  <conditionalFormatting sqref="N26:Q37">
    <cfRule type="cellIs" dxfId="40" priority="9" stopIfTrue="1" operator="equal">
      <formula>0</formula>
    </cfRule>
    <cfRule type="expression" dxfId="39" priority="10" stopIfTrue="1">
      <formula>$N$24&lt;&gt;""</formula>
    </cfRule>
  </conditionalFormatting>
  <conditionalFormatting sqref="C38 J38">
    <cfRule type="expression" dxfId="38" priority="6" stopIfTrue="1">
      <formula>$E$40+$F$40+$G$40=0</formula>
    </cfRule>
  </conditionalFormatting>
  <conditionalFormatting sqref="Q8:R8">
    <cfRule type="expression" dxfId="37" priority="2" stopIfTrue="1">
      <formula>W17=1</formula>
    </cfRule>
  </conditionalFormatting>
  <conditionalFormatting sqref="S8:T8">
    <cfRule type="expression" dxfId="36" priority="3" stopIfTrue="1">
      <formula>AB17=1</formula>
    </cfRule>
  </conditionalFormatting>
  <conditionalFormatting sqref="N8:O8">
    <cfRule type="expression" dxfId="35" priority="4" stopIfTrue="1">
      <formula>U17=1</formula>
    </cfRule>
  </conditionalFormatting>
  <conditionalFormatting sqref="P8">
    <cfRule type="expression" dxfId="34" priority="1" stopIfTrue="1">
      <formula>V17=1</formula>
    </cfRule>
  </conditionalFormatting>
  <conditionalFormatting sqref="M8">
    <cfRule type="expression" dxfId="33" priority="5" stopIfTrue="1">
      <formula>N17=1</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CONCATENATE("Lernende mit Jahrgang ",S6-17," und jünger")</f>
        <v>Lernende mit Jahrgang 2007 und jünger</v>
      </c>
      <c r="J8" s="47"/>
      <c r="K8" s="47"/>
      <c r="L8" s="47"/>
      <c r="M8" s="595"/>
      <c r="N8" s="595"/>
      <c r="O8" s="595"/>
      <c r="P8" s="595"/>
      <c r="Q8" s="595"/>
      <c r="R8" s="595"/>
      <c r="S8" s="595"/>
      <c r="T8" s="595"/>
      <c r="U8" s="47"/>
      <c r="V8" s="197">
        <f>YEAR(K17)*12+MONTH(K17)</f>
        <v>22801</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f>IF(V7=1,(V8+65*12),(V8+64*12))</f>
        <v>23569</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39"/>
      <c r="L11" s="640"/>
      <c r="M11" s="641"/>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642"/>
      <c r="L13" s="643"/>
      <c r="M13" s="64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642"/>
      <c r="L15" s="643"/>
      <c r="M15" s="644"/>
      <c r="N15" s="598"/>
      <c r="O15" s="598"/>
      <c r="P15" s="598"/>
      <c r="Q15" s="598"/>
      <c r="R15" s="598"/>
      <c r="S15" s="598"/>
      <c r="T15" s="598"/>
      <c r="U15" s="47"/>
      <c r="V15" s="116">
        <f>IF(W41=0,0,IF(W41=12,0,1))</f>
        <v>0</v>
      </c>
      <c r="W15" s="116" t="s">
        <v>119</v>
      </c>
      <c r="X15" s="116"/>
      <c r="Y15" s="116" t="str">
        <f>Stammblatt!$Q$41</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36"/>
      <c r="L17" s="637"/>
      <c r="M17" s="638"/>
      <c r="N17" s="599" t="str">
        <f>IF(K17="","   Geburtsdatum fehlt (Format: TT.MM.JJJJ)",IF(YEAR(K17)&lt;(S6-17),"   ACHTUNG: AHV-BEITRAGSPFLICHTIG!",""))</f>
        <v xml:space="preserve">   Geburtsdatum fehlt (Format: TT.MM.JJJJ)</v>
      </c>
      <c r="O17" s="599"/>
      <c r="P17" s="599"/>
      <c r="Q17" s="599"/>
      <c r="R17" s="599"/>
      <c r="S17" s="599"/>
      <c r="T17" s="599"/>
      <c r="U17" s="412">
        <f>IF(K17="",0,IF(YEAR(K17)&lt;(S6-17),1,0))</f>
        <v>0</v>
      </c>
      <c r="V17" s="198" t="str">
        <f>VLOOKUP((13-W41),AB17:AC28,2)</f>
        <v>Januar</v>
      </c>
      <c r="W17" s="116" t="s">
        <v>22</v>
      </c>
      <c r="X17" s="116"/>
      <c r="Y17" s="116" t="str">
        <f>Stammblatt!$R$41</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5.75" customHeight="1" x14ac:dyDescent="0.2">
      <c r="B19" s="47"/>
      <c r="C19" s="596" t="str">
        <f>IF(Stammblatt!$E$17="","",Stammblatt!$E$17)</f>
        <v/>
      </c>
      <c r="D19" s="596"/>
      <c r="E19" s="596"/>
      <c r="F19" s="596"/>
      <c r="G19" s="596"/>
      <c r="H19" s="47"/>
      <c r="I19" s="411" t="str">
        <f>IF(K19="","Geschlecht (M/F)","Geschlecht")</f>
        <v>Geschlecht (M/F)</v>
      </c>
      <c r="J19" s="52"/>
      <c r="K19" s="417"/>
      <c r="L19" s="307"/>
      <c r="M19" s="308"/>
      <c r="N19" s="600" t="str">
        <f>IF(K19="","   Geschlecht fehlt",IF(AND(K19&lt;&gt;"M",K19&lt;&gt;"F"),"   Geschlecht falsch (’M’ oder ’F’)",""))</f>
        <v xml:space="preserve">   Geschlecht fehlt</v>
      </c>
      <c r="O19" s="600"/>
      <c r="P19" s="600"/>
      <c r="Q19" s="600"/>
      <c r="R19" s="600"/>
      <c r="S19" s="600"/>
      <c r="T19" s="600"/>
      <c r="U19" s="47"/>
      <c r="V19" s="116"/>
      <c r="W19" s="116"/>
      <c r="X19" s="116"/>
      <c r="Y19" s="116" t="str">
        <f>Stammblatt!$S$41</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628" t="s">
        <v>184</v>
      </c>
      <c r="I22" s="605" t="s">
        <v>57</v>
      </c>
      <c r="J22" s="628" t="s">
        <v>37</v>
      </c>
      <c r="K22" s="576" t="s">
        <v>38</v>
      </c>
      <c r="L22" s="607" t="s">
        <v>58</v>
      </c>
      <c r="M22" s="628" t="s">
        <v>18</v>
      </c>
      <c r="N22" s="633" t="s">
        <v>134</v>
      </c>
      <c r="O22" s="635"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629"/>
      <c r="I23" s="606"/>
      <c r="J23" s="629"/>
      <c r="K23" s="577"/>
      <c r="L23" s="576"/>
      <c r="M23" s="630"/>
      <c r="N23" s="634"/>
      <c r="O23" s="566"/>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630"/>
      <c r="I24" s="94" t="s">
        <v>54</v>
      </c>
      <c r="J24" s="630"/>
      <c r="K24" s="578"/>
      <c r="L24" s="95" t="s">
        <v>55</v>
      </c>
      <c r="M24" s="95" t="s">
        <v>56</v>
      </c>
      <c r="N24" s="311"/>
      <c r="O24" s="415"/>
      <c r="P24" s="415"/>
      <c r="Q24" s="416"/>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c r="I26" s="14">
        <f>IF(H26=0,(E26+F26+G26),IF((E26+F26+G26)&lt;1401,0,(E26+F26+G26-H26)))</f>
        <v>0</v>
      </c>
      <c r="J26" s="413"/>
      <c r="K26" s="251"/>
      <c r="L26" s="5">
        <f>E26+F26+J26+K26</f>
        <v>0</v>
      </c>
      <c r="M26" s="39"/>
      <c r="N26" s="414"/>
      <c r="O26" s="250">
        <f>IF($O$24="",0,ROUND(($I26*$O$24%)/5,2)*5)</f>
        <v>0</v>
      </c>
      <c r="P26" s="250">
        <f>IF($P$24="",0,ROUND(($I26*$P$24%)/5,2)*5)</f>
        <v>0</v>
      </c>
      <c r="Q26" s="250">
        <f>IF($Q$24="",0,ROUND(($I26*$Q$24%)/5,2)*5)</f>
        <v>0</v>
      </c>
      <c r="R26" s="5">
        <f>L26-M26-N26-O26-P26-Q26</f>
        <v>0</v>
      </c>
      <c r="S26" s="602"/>
      <c r="T26" s="603"/>
      <c r="U26" s="27"/>
      <c r="V26" s="375">
        <f>12*$S$6+1</f>
        <v>24289</v>
      </c>
      <c r="W26" s="376">
        <f>IF($V26&gt;$V$9,1,0)</f>
        <v>1</v>
      </c>
      <c r="X26" s="376">
        <f t="shared" ref="X26:X37" si="0">IF($K$17="",6.375,IF(W26=0,6.375,5.275))</f>
        <v>6.375</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c r="I27" s="14">
        <f>IF(H27=0,(E27+F27+G27),IF((E27+F27+G27)&lt;1401,0,(E27+F27+G27-H27)))</f>
        <v>0</v>
      </c>
      <c r="J27" s="413"/>
      <c r="K27" s="251"/>
      <c r="L27" s="39">
        <f>E27+F27+J27+K27</f>
        <v>0</v>
      </c>
      <c r="M27" s="39"/>
      <c r="N27" s="414"/>
      <c r="O27" s="250">
        <f t="shared" ref="O27:O37" si="1">IF($O$24="",0,ROUND(($I27*$O$24%)/5,2)*5)</f>
        <v>0</v>
      </c>
      <c r="P27" s="250">
        <f t="shared" ref="P27:P37" si="2">IF($P$24="",0,ROUND(($I27*$P$24%)/5,2)*5)</f>
        <v>0</v>
      </c>
      <c r="Q27" s="250">
        <f t="shared" ref="Q27:Q37" si="3">IF($Q$24="",0,ROUND(($I27*$Q$24%)/5,2)*5)</f>
        <v>0</v>
      </c>
      <c r="R27" s="5">
        <f t="shared" ref="R27:R37" si="4">L27-M27-N27-O27-P27-Q27</f>
        <v>0</v>
      </c>
      <c r="S27" s="602"/>
      <c r="T27" s="603"/>
      <c r="U27" s="27"/>
      <c r="V27" s="375">
        <f>12*$S$6+2</f>
        <v>24290</v>
      </c>
      <c r="W27" s="376">
        <f t="shared" ref="W27:W37" si="5">IF($V27&gt;$V$9,1,0)</f>
        <v>1</v>
      </c>
      <c r="X27" s="376">
        <f t="shared" si="0"/>
        <v>6.375</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c r="I28" s="14">
        <f t="shared" ref="I28:I37" si="6">IF(H28=0,(E28+F28+G28),IF((E28+F28+G28)&lt;1401,0,(E28+F28+G28-H28)))</f>
        <v>0</v>
      </c>
      <c r="J28" s="413"/>
      <c r="K28" s="251"/>
      <c r="L28" s="39">
        <f t="shared" ref="L28:L37" si="7">E28+F28+J28+K28</f>
        <v>0</v>
      </c>
      <c r="M28" s="39"/>
      <c r="N28" s="414"/>
      <c r="O28" s="250">
        <f t="shared" si="1"/>
        <v>0</v>
      </c>
      <c r="P28" s="250">
        <f t="shared" si="2"/>
        <v>0</v>
      </c>
      <c r="Q28" s="250">
        <f t="shared" si="3"/>
        <v>0</v>
      </c>
      <c r="R28" s="5">
        <f t="shared" si="4"/>
        <v>0</v>
      </c>
      <c r="S28" s="602"/>
      <c r="T28" s="603"/>
      <c r="U28" s="27"/>
      <c r="V28" s="375">
        <f>12*$S$6+3</f>
        <v>24291</v>
      </c>
      <c r="W28" s="376">
        <f t="shared" si="5"/>
        <v>1</v>
      </c>
      <c r="X28" s="376">
        <f t="shared" si="0"/>
        <v>6.375</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c r="I29" s="14">
        <f t="shared" si="6"/>
        <v>0</v>
      </c>
      <c r="J29" s="413"/>
      <c r="K29" s="251"/>
      <c r="L29" s="39">
        <f t="shared" si="7"/>
        <v>0</v>
      </c>
      <c r="M29" s="39"/>
      <c r="N29" s="414"/>
      <c r="O29" s="250">
        <f t="shared" si="1"/>
        <v>0</v>
      </c>
      <c r="P29" s="250">
        <f t="shared" si="2"/>
        <v>0</v>
      </c>
      <c r="Q29" s="250">
        <f t="shared" si="3"/>
        <v>0</v>
      </c>
      <c r="R29" s="5">
        <f t="shared" si="4"/>
        <v>0</v>
      </c>
      <c r="S29" s="602"/>
      <c r="T29" s="603"/>
      <c r="U29" s="27"/>
      <c r="V29" s="375">
        <f>12*$S$6+4</f>
        <v>24292</v>
      </c>
      <c r="W29" s="376">
        <f t="shared" si="5"/>
        <v>1</v>
      </c>
      <c r="X29" s="376">
        <f t="shared" si="0"/>
        <v>6.375</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c r="I30" s="14">
        <f t="shared" si="6"/>
        <v>0</v>
      </c>
      <c r="J30" s="413"/>
      <c r="K30" s="251"/>
      <c r="L30" s="39">
        <f t="shared" si="7"/>
        <v>0</v>
      </c>
      <c r="M30" s="39"/>
      <c r="N30" s="414"/>
      <c r="O30" s="250">
        <f t="shared" si="1"/>
        <v>0</v>
      </c>
      <c r="P30" s="250">
        <f t="shared" si="2"/>
        <v>0</v>
      </c>
      <c r="Q30" s="250">
        <f t="shared" si="3"/>
        <v>0</v>
      </c>
      <c r="R30" s="5">
        <f t="shared" si="4"/>
        <v>0</v>
      </c>
      <c r="S30" s="602"/>
      <c r="T30" s="603"/>
      <c r="U30" s="27"/>
      <c r="V30" s="375">
        <f>12*$S$6+5</f>
        <v>24293</v>
      </c>
      <c r="W30" s="376">
        <f t="shared" si="5"/>
        <v>1</v>
      </c>
      <c r="X30" s="376">
        <f t="shared" si="0"/>
        <v>6.375</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c r="I31" s="14">
        <f t="shared" si="6"/>
        <v>0</v>
      </c>
      <c r="J31" s="413"/>
      <c r="K31" s="251"/>
      <c r="L31" s="39">
        <f t="shared" si="7"/>
        <v>0</v>
      </c>
      <c r="M31" s="39"/>
      <c r="N31" s="414"/>
      <c r="O31" s="250">
        <f t="shared" si="1"/>
        <v>0</v>
      </c>
      <c r="P31" s="250">
        <f t="shared" si="2"/>
        <v>0</v>
      </c>
      <c r="Q31" s="250">
        <f t="shared" si="3"/>
        <v>0</v>
      </c>
      <c r="R31" s="5">
        <f t="shared" si="4"/>
        <v>0</v>
      </c>
      <c r="S31" s="602"/>
      <c r="T31" s="603"/>
      <c r="U31" s="27"/>
      <c r="V31" s="375">
        <f>12*$S$6+6</f>
        <v>24294</v>
      </c>
      <c r="W31" s="376">
        <f t="shared" si="5"/>
        <v>1</v>
      </c>
      <c r="X31" s="376">
        <f t="shared" si="0"/>
        <v>6.375</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c r="I32" s="14">
        <f t="shared" si="6"/>
        <v>0</v>
      </c>
      <c r="J32" s="413"/>
      <c r="K32" s="251"/>
      <c r="L32" s="39">
        <f t="shared" si="7"/>
        <v>0</v>
      </c>
      <c r="M32" s="39"/>
      <c r="N32" s="414"/>
      <c r="O32" s="250">
        <f t="shared" si="1"/>
        <v>0</v>
      </c>
      <c r="P32" s="250">
        <f t="shared" si="2"/>
        <v>0</v>
      </c>
      <c r="Q32" s="250">
        <f t="shared" si="3"/>
        <v>0</v>
      </c>
      <c r="R32" s="5">
        <f t="shared" si="4"/>
        <v>0</v>
      </c>
      <c r="S32" s="602"/>
      <c r="T32" s="603"/>
      <c r="U32" s="27"/>
      <c r="V32" s="375">
        <f>12*$S$6+7</f>
        <v>24295</v>
      </c>
      <c r="W32" s="376">
        <f t="shared" si="5"/>
        <v>1</v>
      </c>
      <c r="X32" s="376">
        <f t="shared" si="0"/>
        <v>6.375</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c r="I33" s="14">
        <f t="shared" si="6"/>
        <v>0</v>
      </c>
      <c r="J33" s="413"/>
      <c r="K33" s="251"/>
      <c r="L33" s="39">
        <f t="shared" si="7"/>
        <v>0</v>
      </c>
      <c r="M33" s="39"/>
      <c r="N33" s="414"/>
      <c r="O33" s="250">
        <f t="shared" si="1"/>
        <v>0</v>
      </c>
      <c r="P33" s="250">
        <f t="shared" si="2"/>
        <v>0</v>
      </c>
      <c r="Q33" s="250">
        <f t="shared" si="3"/>
        <v>0</v>
      </c>
      <c r="R33" s="5">
        <f t="shared" si="4"/>
        <v>0</v>
      </c>
      <c r="S33" s="602"/>
      <c r="T33" s="603"/>
      <c r="U33" s="27"/>
      <c r="V33" s="375">
        <f>12*$S$6+8</f>
        <v>24296</v>
      </c>
      <c r="W33" s="376">
        <f t="shared" si="5"/>
        <v>1</v>
      </c>
      <c r="X33" s="376">
        <f t="shared" si="0"/>
        <v>6.375</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c r="I34" s="14">
        <f t="shared" si="6"/>
        <v>0</v>
      </c>
      <c r="J34" s="413"/>
      <c r="K34" s="251"/>
      <c r="L34" s="39">
        <f t="shared" si="7"/>
        <v>0</v>
      </c>
      <c r="M34" s="39"/>
      <c r="N34" s="414"/>
      <c r="O34" s="250">
        <f t="shared" si="1"/>
        <v>0</v>
      </c>
      <c r="P34" s="250">
        <f t="shared" si="2"/>
        <v>0</v>
      </c>
      <c r="Q34" s="250">
        <f t="shared" si="3"/>
        <v>0</v>
      </c>
      <c r="R34" s="5">
        <f t="shared" si="4"/>
        <v>0</v>
      </c>
      <c r="S34" s="602"/>
      <c r="T34" s="603"/>
      <c r="U34" s="27"/>
      <c r="V34" s="375">
        <f>12*$S$6+9</f>
        <v>24297</v>
      </c>
      <c r="W34" s="376">
        <f t="shared" si="5"/>
        <v>1</v>
      </c>
      <c r="X34" s="376">
        <f t="shared" si="0"/>
        <v>6.375</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c r="I35" s="14">
        <f t="shared" si="6"/>
        <v>0</v>
      </c>
      <c r="J35" s="413"/>
      <c r="K35" s="251"/>
      <c r="L35" s="39">
        <f t="shared" si="7"/>
        <v>0</v>
      </c>
      <c r="M35" s="39"/>
      <c r="N35" s="414"/>
      <c r="O35" s="250">
        <f t="shared" si="1"/>
        <v>0</v>
      </c>
      <c r="P35" s="250">
        <f t="shared" si="2"/>
        <v>0</v>
      </c>
      <c r="Q35" s="250">
        <f t="shared" si="3"/>
        <v>0</v>
      </c>
      <c r="R35" s="5">
        <f t="shared" si="4"/>
        <v>0</v>
      </c>
      <c r="S35" s="602"/>
      <c r="T35" s="603"/>
      <c r="U35" s="27"/>
      <c r="V35" s="375">
        <f>12*$S$6+10</f>
        <v>24298</v>
      </c>
      <c r="W35" s="376">
        <f t="shared" si="5"/>
        <v>1</v>
      </c>
      <c r="X35" s="376">
        <f t="shared" si="0"/>
        <v>6.375</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c r="I36" s="14">
        <f t="shared" si="6"/>
        <v>0</v>
      </c>
      <c r="J36" s="413"/>
      <c r="K36" s="251"/>
      <c r="L36" s="39">
        <f t="shared" si="7"/>
        <v>0</v>
      </c>
      <c r="M36" s="39"/>
      <c r="N36" s="414"/>
      <c r="O36" s="250">
        <f t="shared" si="1"/>
        <v>0</v>
      </c>
      <c r="P36" s="250">
        <f t="shared" si="2"/>
        <v>0</v>
      </c>
      <c r="Q36" s="250">
        <f t="shared" si="3"/>
        <v>0</v>
      </c>
      <c r="R36" s="5">
        <f t="shared" si="4"/>
        <v>0</v>
      </c>
      <c r="S36" s="602"/>
      <c r="T36" s="603"/>
      <c r="U36" s="27"/>
      <c r="V36" s="375">
        <f>12*$S$6+11</f>
        <v>24299</v>
      </c>
      <c r="W36" s="376">
        <f t="shared" si="5"/>
        <v>1</v>
      </c>
      <c r="X36" s="376">
        <f t="shared" si="0"/>
        <v>6.375</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c r="I37" s="90">
        <f t="shared" si="6"/>
        <v>0</v>
      </c>
      <c r="J37" s="413"/>
      <c r="K37" s="251"/>
      <c r="L37" s="39">
        <f t="shared" si="7"/>
        <v>0</v>
      </c>
      <c r="M37" s="39"/>
      <c r="N37" s="414"/>
      <c r="O37" s="250">
        <f t="shared" si="1"/>
        <v>0</v>
      </c>
      <c r="P37" s="250">
        <f t="shared" si="2"/>
        <v>0</v>
      </c>
      <c r="Q37" s="250">
        <f t="shared" si="3"/>
        <v>0</v>
      </c>
      <c r="R37" s="5">
        <f t="shared" si="4"/>
        <v>0</v>
      </c>
      <c r="S37" s="602"/>
      <c r="T37" s="603"/>
      <c r="U37" s="27"/>
      <c r="V37" s="375">
        <f>12*$S$6+12</f>
        <v>24300</v>
      </c>
      <c r="W37" s="376">
        <f t="shared" si="5"/>
        <v>1</v>
      </c>
      <c r="X37" s="376">
        <f t="shared" si="0"/>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8">SUM(E26:E37)</f>
        <v>0</v>
      </c>
      <c r="F40" s="6">
        <f t="shared" si="8"/>
        <v>0</v>
      </c>
      <c r="G40" s="71">
        <f t="shared" si="8"/>
        <v>0</v>
      </c>
      <c r="H40" s="71">
        <f t="shared" si="8"/>
        <v>0</v>
      </c>
      <c r="I40" s="72">
        <f>IF((E40+F40+G40-H40)&lt;0,0,IF(Y17="2b",0,(E40+F40+G40-H40)))</f>
        <v>0</v>
      </c>
      <c r="J40" s="60">
        <f t="shared" si="8"/>
        <v>0</v>
      </c>
      <c r="K40" s="60">
        <f t="shared" si="8"/>
        <v>0</v>
      </c>
      <c r="L40" s="6">
        <f t="shared" si="8"/>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4:31" s="127" customFormat="1" x14ac:dyDescent="0.2">
      <c r="AB49" s="128"/>
      <c r="AC49" s="128"/>
    </row>
    <row r="50" spans="4:31" s="127" customFormat="1" x14ac:dyDescent="0.2">
      <c r="AB50" s="128"/>
      <c r="AC50" s="128"/>
    </row>
    <row r="51" spans="4:31" s="127" customFormat="1" x14ac:dyDescent="0.2">
      <c r="AB51" s="128"/>
      <c r="AC51" s="128"/>
    </row>
    <row r="52" spans="4:31" s="127" customFormat="1" x14ac:dyDescent="0.2">
      <c r="AB52" s="128"/>
      <c r="AC52" s="128"/>
    </row>
    <row r="53" spans="4:31" s="127" customFormat="1" x14ac:dyDescent="0.2">
      <c r="AB53" s="128"/>
      <c r="AC53" s="128"/>
    </row>
    <row r="54" spans="4:31" s="127" customFormat="1" x14ac:dyDescent="0.2">
      <c r="AB54" s="128"/>
      <c r="AC54" s="128"/>
    </row>
    <row r="55" spans="4:31" s="127" customFormat="1" x14ac:dyDescent="0.2">
      <c r="AB55" s="128"/>
      <c r="AC55" s="128"/>
    </row>
    <row r="56" spans="4:31" s="127" customFormat="1" x14ac:dyDescent="0.2">
      <c r="AB56" s="128"/>
      <c r="AC56" s="128"/>
    </row>
    <row r="57" spans="4:31" s="127" customFormat="1" x14ac:dyDescent="0.2">
      <c r="AB57" s="128"/>
      <c r="AC57" s="128"/>
    </row>
    <row r="58" spans="4:31" s="79" customFormat="1" x14ac:dyDescent="0.2">
      <c r="D58" s="186"/>
      <c r="V58" s="114"/>
      <c r="W58" s="114"/>
      <c r="X58" s="114"/>
      <c r="Y58" s="114"/>
      <c r="Z58" s="114"/>
      <c r="AA58" s="114"/>
      <c r="AB58" s="115"/>
      <c r="AC58" s="115"/>
      <c r="AD58" s="127"/>
      <c r="AE58" s="127"/>
    </row>
    <row r="59" spans="4:31" s="79" customFormat="1" x14ac:dyDescent="0.2">
      <c r="D59" s="186"/>
      <c r="V59" s="114"/>
      <c r="W59" s="114"/>
      <c r="X59" s="114"/>
      <c r="Y59" s="114"/>
      <c r="Z59" s="114"/>
      <c r="AA59" s="114"/>
      <c r="AB59" s="115"/>
      <c r="AC59" s="115"/>
      <c r="AD59" s="127"/>
      <c r="AE59" s="127"/>
    </row>
    <row r="60" spans="4:31" s="79" customFormat="1" x14ac:dyDescent="0.2">
      <c r="D60" s="186"/>
      <c r="E60" s="186"/>
      <c r="V60" s="114"/>
      <c r="W60" s="114"/>
      <c r="X60" s="114"/>
      <c r="Y60" s="114"/>
      <c r="Z60" s="114"/>
      <c r="AA60" s="114"/>
      <c r="AB60" s="115"/>
      <c r="AC60" s="115"/>
      <c r="AD60" s="127"/>
      <c r="AE60" s="127"/>
    </row>
    <row r="61" spans="4:31" s="79" customFormat="1" x14ac:dyDescent="0.2">
      <c r="V61" s="114"/>
      <c r="W61" s="114"/>
      <c r="X61" s="114"/>
      <c r="Y61" s="114"/>
      <c r="Z61" s="114"/>
      <c r="AA61" s="114"/>
      <c r="AB61" s="115"/>
      <c r="AC61" s="115"/>
      <c r="AD61" s="127"/>
      <c r="AE61" s="127"/>
    </row>
    <row r="62" spans="4:31" s="79" customFormat="1" x14ac:dyDescent="0.2">
      <c r="V62" s="114"/>
      <c r="W62" s="114"/>
      <c r="X62" s="114"/>
      <c r="Y62" s="114"/>
      <c r="Z62" s="114"/>
      <c r="AA62" s="114"/>
      <c r="AB62" s="115"/>
      <c r="AC62" s="115"/>
      <c r="AD62" s="127"/>
      <c r="AE62" s="127"/>
    </row>
    <row r="63" spans="4:31" s="79" customFormat="1" x14ac:dyDescent="0.2">
      <c r="V63" s="114"/>
      <c r="W63" s="114"/>
      <c r="X63" s="114"/>
      <c r="Y63" s="114"/>
      <c r="Z63" s="114"/>
      <c r="AA63" s="114"/>
      <c r="AB63" s="115"/>
      <c r="AC63" s="115"/>
      <c r="AD63" s="127"/>
      <c r="AE63" s="127"/>
    </row>
    <row r="64" spans="4:31" s="79" customFormat="1" x14ac:dyDescent="0.2">
      <c r="V64" s="114"/>
      <c r="W64" s="114"/>
      <c r="X64" s="114"/>
      <c r="Y64" s="114"/>
      <c r="Z64" s="114"/>
      <c r="AA64" s="114"/>
      <c r="AB64" s="115"/>
      <c r="AC64" s="115"/>
      <c r="AD64" s="127"/>
      <c r="AE64" s="127"/>
    </row>
  </sheetData>
  <sheetProtection algorithmName="SHA-512" hashValue="NulwmfRTBLKavp6UJuvtQ2Mp6Mz5NhAjKvSccTIiDDPV5z8+SPp8qhLef9ZyPFlhNrWe9uShjpMk2iVfeSI/rg==" saltValue="TulEMjiyPdXuLi1uejmZZQ==" spinCount="100000"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32" priority="11" stopIfTrue="1">
      <formula>W17=1</formula>
    </cfRule>
  </conditionalFormatting>
  <conditionalFormatting sqref="S8:T8">
    <cfRule type="expression" dxfId="31" priority="12" stopIfTrue="1">
      <formula>AB17=1</formula>
    </cfRule>
  </conditionalFormatting>
  <conditionalFormatting sqref="E40:O40 H26:J39 L26:M39 Q40:R40 R26:R39">
    <cfRule type="cellIs" dxfId="30" priority="9" stopIfTrue="1" operator="equal">
      <formula>0</formula>
    </cfRule>
  </conditionalFormatting>
  <conditionalFormatting sqref="G10">
    <cfRule type="cellIs" priority="10" stopIfTrue="1" operator="equal">
      <formula>0</formula>
    </cfRule>
  </conditionalFormatting>
  <conditionalFormatting sqref="N8:O8">
    <cfRule type="expression" dxfId="29" priority="13" stopIfTrue="1">
      <formula>U17=1</formula>
    </cfRule>
  </conditionalFormatting>
  <conditionalFormatting sqref="P8">
    <cfRule type="expression" dxfId="28" priority="8" stopIfTrue="1">
      <formula>V17=1</formula>
    </cfRule>
  </conditionalFormatting>
  <conditionalFormatting sqref="P40">
    <cfRule type="cellIs" dxfId="27" priority="7" stopIfTrue="1" operator="equal">
      <formula>0</formula>
    </cfRule>
  </conditionalFormatting>
  <conditionalFormatting sqref="O26:Q37">
    <cfRule type="cellIs" dxfId="26" priority="3" stopIfTrue="1" operator="equal">
      <formula>0</formula>
    </cfRule>
    <cfRule type="expression" dxfId="25" priority="4" stopIfTrue="1">
      <formula>$N$24&lt;&gt;""</formula>
    </cfRule>
  </conditionalFormatting>
  <conditionalFormatting sqref="M8">
    <cfRule type="expression" dxfId="24" priority="14" stopIfTrue="1">
      <formula>N17=1</formula>
    </cfRule>
  </conditionalFormatting>
  <conditionalFormatting sqref="C38 J38">
    <cfRule type="expression" dxfId="23" priority="2" stopIfTrue="1">
      <formula>$E$40+$F$40+$G$40=0</formula>
    </cfRule>
  </conditionalFormatting>
  <conditionalFormatting sqref="K11:M11 K13:M13 K15:M15 K19">
    <cfRule type="expression" dxfId="22" priority="1" stopIfTrue="1">
      <formula>$U$17=1</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3"/>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CONCATENATE("Lernende mit Jahrgang ",S6-17," und jünger")</f>
        <v>Lernende mit Jahrgang 2007 und jünger</v>
      </c>
      <c r="J8" s="47"/>
      <c r="K8" s="47"/>
      <c r="L8" s="47"/>
      <c r="M8" s="595"/>
      <c r="N8" s="595"/>
      <c r="O8" s="595"/>
      <c r="P8" s="595"/>
      <c r="Q8" s="595"/>
      <c r="R8" s="595"/>
      <c r="S8" s="595"/>
      <c r="T8" s="595"/>
      <c r="U8" s="47"/>
      <c r="V8" s="197">
        <f>YEAR(K17)*12+MONTH(K17)</f>
        <v>22801</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f>IF(V7=1,(V8+65*12),(V8+64*12))</f>
        <v>23569</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39"/>
      <c r="L11" s="640"/>
      <c r="M11" s="641"/>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642"/>
      <c r="L13" s="643"/>
      <c r="M13" s="64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642"/>
      <c r="L15" s="643"/>
      <c r="M15" s="644"/>
      <c r="N15" s="598"/>
      <c r="O15" s="598"/>
      <c r="P15" s="598"/>
      <c r="Q15" s="598"/>
      <c r="R15" s="598"/>
      <c r="S15" s="598"/>
      <c r="T15" s="598"/>
      <c r="U15" s="47"/>
      <c r="V15" s="116">
        <f>IF(W41=0,0,IF(W41=12,0,1))</f>
        <v>0</v>
      </c>
      <c r="W15" s="116" t="s">
        <v>119</v>
      </c>
      <c r="X15" s="116"/>
      <c r="Y15" s="116" t="str">
        <f>Stammblatt!$Q$41</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36"/>
      <c r="L17" s="637"/>
      <c r="M17" s="638"/>
      <c r="N17" s="599" t="str">
        <f>IF(K17="","   Geburtsdatum fehlt (Format: TT.MM.JJJJ)",IF(YEAR(K17)&lt;(S6-17),"   ACHTUNG: AHV-BEITRAGSPFLICHTIG!",""))</f>
        <v xml:space="preserve">   Geburtsdatum fehlt (Format: TT.MM.JJJJ)</v>
      </c>
      <c r="O17" s="599"/>
      <c r="P17" s="599"/>
      <c r="Q17" s="599"/>
      <c r="R17" s="599"/>
      <c r="S17" s="599"/>
      <c r="T17" s="599"/>
      <c r="U17" s="412">
        <f>IF(K17="",0,IF(YEAR(K17)&lt;(S6-17),1,0))</f>
        <v>0</v>
      </c>
      <c r="V17" s="198" t="str">
        <f>VLOOKUP((13-W41),AB17:AC28,2)</f>
        <v>Januar</v>
      </c>
      <c r="W17" s="116" t="s">
        <v>22</v>
      </c>
      <c r="X17" s="116"/>
      <c r="Y17" s="116" t="str">
        <f>Stammblatt!$R$41</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5.75" customHeight="1" x14ac:dyDescent="0.2">
      <c r="B19" s="47"/>
      <c r="C19" s="596" t="str">
        <f>IF(Stammblatt!$E$17="","",Stammblatt!$E$17)</f>
        <v/>
      </c>
      <c r="D19" s="596"/>
      <c r="E19" s="596"/>
      <c r="F19" s="596"/>
      <c r="G19" s="596"/>
      <c r="H19" s="47"/>
      <c r="I19" s="411" t="str">
        <f>IF(K19="","Geschlecht (M/F)","Geschlecht")</f>
        <v>Geschlecht (M/F)</v>
      </c>
      <c r="J19" s="52"/>
      <c r="K19" s="417"/>
      <c r="L19" s="307"/>
      <c r="M19" s="308"/>
      <c r="N19" s="600" t="str">
        <f>IF(K19="","   Geschlecht fehlt",IF(AND(K19&lt;&gt;"M",K19&lt;&gt;"F"),"   Geschlecht falsch (’M’ oder ’F’)",""))</f>
        <v xml:space="preserve">   Geschlecht fehlt</v>
      </c>
      <c r="O19" s="600"/>
      <c r="P19" s="600"/>
      <c r="Q19" s="600"/>
      <c r="R19" s="600"/>
      <c r="S19" s="600"/>
      <c r="T19" s="600"/>
      <c r="U19" s="47"/>
      <c r="V19" s="116"/>
      <c r="W19" s="116"/>
      <c r="X19" s="116"/>
      <c r="Y19" s="116" t="str">
        <f>Stammblatt!$S$41</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628" t="s">
        <v>184</v>
      </c>
      <c r="I22" s="605" t="s">
        <v>57</v>
      </c>
      <c r="J22" s="628" t="s">
        <v>37</v>
      </c>
      <c r="K22" s="576" t="s">
        <v>38</v>
      </c>
      <c r="L22" s="607" t="s">
        <v>58</v>
      </c>
      <c r="M22" s="628" t="s">
        <v>18</v>
      </c>
      <c r="N22" s="633" t="s">
        <v>134</v>
      </c>
      <c r="O22" s="635"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629"/>
      <c r="I23" s="606"/>
      <c r="J23" s="629"/>
      <c r="K23" s="577"/>
      <c r="L23" s="576"/>
      <c r="M23" s="630"/>
      <c r="N23" s="634"/>
      <c r="O23" s="566"/>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630"/>
      <c r="I24" s="94" t="s">
        <v>54</v>
      </c>
      <c r="J24" s="630"/>
      <c r="K24" s="578"/>
      <c r="L24" s="95" t="s">
        <v>55</v>
      </c>
      <c r="M24" s="95" t="s">
        <v>56</v>
      </c>
      <c r="N24" s="311"/>
      <c r="O24" s="415"/>
      <c r="P24" s="415"/>
      <c r="Q24" s="416"/>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c r="I26" s="14">
        <f>IF(H26=0,(E26+F26+G26),IF((E26+F26+G26)&lt;1401,0,(E26+F26+G26-H26)))</f>
        <v>0</v>
      </c>
      <c r="J26" s="413"/>
      <c r="K26" s="251"/>
      <c r="L26" s="5">
        <f>E26+F26+J26+K26</f>
        <v>0</v>
      </c>
      <c r="M26" s="39"/>
      <c r="N26" s="414"/>
      <c r="O26" s="250">
        <f>IF($O$24="",0,ROUND(($I26*$O$24%)/5,2)*5)</f>
        <v>0</v>
      </c>
      <c r="P26" s="250">
        <f>IF($P$24="",0,ROUND(($I26*$P$24%)/5,2)*5)</f>
        <v>0</v>
      </c>
      <c r="Q26" s="250">
        <f>IF($Q$24="",0,ROUND(($I26*$Q$24%)/5,2)*5)</f>
        <v>0</v>
      </c>
      <c r="R26" s="5">
        <f>L26-M26-N26-O26-P26-Q26</f>
        <v>0</v>
      </c>
      <c r="S26" s="602"/>
      <c r="T26" s="603"/>
      <c r="U26" s="27"/>
      <c r="V26" s="375">
        <f>12*$S$6+1</f>
        <v>24289</v>
      </c>
      <c r="W26" s="376">
        <f>IF($V26&gt;$V$9,1,0)</f>
        <v>1</v>
      </c>
      <c r="X26" s="376">
        <f t="shared" ref="X26:X37" si="0">IF($K$17="",6.375,IF(W26=0,6.375,5.275))</f>
        <v>6.375</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c r="I27" s="14">
        <f>IF(H27=0,(E27+F27+G27),IF((E27+F27+G27)&lt;1401,0,(E27+F27+G27-H27)))</f>
        <v>0</v>
      </c>
      <c r="J27" s="413"/>
      <c r="K27" s="251"/>
      <c r="L27" s="39">
        <f>E27+F27+J27+K27</f>
        <v>0</v>
      </c>
      <c r="M27" s="39"/>
      <c r="N27" s="414"/>
      <c r="O27" s="250">
        <f t="shared" ref="O27:O37" si="1">IF($O$24="",0,ROUND(($I27*$O$24%)/5,2)*5)</f>
        <v>0</v>
      </c>
      <c r="P27" s="250">
        <f t="shared" ref="P27:P37" si="2">IF($P$24="",0,ROUND(($I27*$P$24%)/5,2)*5)</f>
        <v>0</v>
      </c>
      <c r="Q27" s="250">
        <f t="shared" ref="Q27:Q37" si="3">IF($Q$24="",0,ROUND(($I27*$Q$24%)/5,2)*5)</f>
        <v>0</v>
      </c>
      <c r="R27" s="5">
        <f t="shared" ref="R27:R37" si="4">L27-M27-N27-O27-P27-Q27</f>
        <v>0</v>
      </c>
      <c r="S27" s="602"/>
      <c r="T27" s="603"/>
      <c r="U27" s="27"/>
      <c r="V27" s="375">
        <f>12*$S$6+2</f>
        <v>24290</v>
      </c>
      <c r="W27" s="376">
        <f t="shared" ref="W27:W37" si="5">IF($V27&gt;$V$9,1,0)</f>
        <v>1</v>
      </c>
      <c r="X27" s="376">
        <f t="shared" si="0"/>
        <v>6.375</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c r="I28" s="14">
        <f t="shared" ref="I28:I37" si="6">IF(H28=0,(E28+F28+G28),IF((E28+F28+G28)&lt;1401,0,(E28+F28+G28-H28)))</f>
        <v>0</v>
      </c>
      <c r="J28" s="413"/>
      <c r="K28" s="251"/>
      <c r="L28" s="39">
        <f t="shared" ref="L28:L37" si="7">E28+F28+J28+K28</f>
        <v>0</v>
      </c>
      <c r="M28" s="39"/>
      <c r="N28" s="414"/>
      <c r="O28" s="250">
        <f t="shared" si="1"/>
        <v>0</v>
      </c>
      <c r="P28" s="250">
        <f t="shared" si="2"/>
        <v>0</v>
      </c>
      <c r="Q28" s="250">
        <f t="shared" si="3"/>
        <v>0</v>
      </c>
      <c r="R28" s="5">
        <f t="shared" si="4"/>
        <v>0</v>
      </c>
      <c r="S28" s="602"/>
      <c r="T28" s="603"/>
      <c r="U28" s="27"/>
      <c r="V28" s="375">
        <f>12*$S$6+3</f>
        <v>24291</v>
      </c>
      <c r="W28" s="376">
        <f t="shared" si="5"/>
        <v>1</v>
      </c>
      <c r="X28" s="376">
        <f t="shared" si="0"/>
        <v>6.375</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c r="I29" s="14">
        <f t="shared" si="6"/>
        <v>0</v>
      </c>
      <c r="J29" s="413"/>
      <c r="K29" s="251"/>
      <c r="L29" s="39">
        <f t="shared" si="7"/>
        <v>0</v>
      </c>
      <c r="M29" s="39"/>
      <c r="N29" s="414"/>
      <c r="O29" s="250">
        <f t="shared" si="1"/>
        <v>0</v>
      </c>
      <c r="P29" s="250">
        <f t="shared" si="2"/>
        <v>0</v>
      </c>
      <c r="Q29" s="250">
        <f t="shared" si="3"/>
        <v>0</v>
      </c>
      <c r="R29" s="5">
        <f t="shared" si="4"/>
        <v>0</v>
      </c>
      <c r="S29" s="602"/>
      <c r="T29" s="603"/>
      <c r="U29" s="27"/>
      <c r="V29" s="375">
        <f>12*$S$6+4</f>
        <v>24292</v>
      </c>
      <c r="W29" s="376">
        <f t="shared" si="5"/>
        <v>1</v>
      </c>
      <c r="X29" s="376">
        <f t="shared" si="0"/>
        <v>6.375</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c r="I30" s="14">
        <f t="shared" si="6"/>
        <v>0</v>
      </c>
      <c r="J30" s="413"/>
      <c r="K30" s="251"/>
      <c r="L30" s="39">
        <f t="shared" si="7"/>
        <v>0</v>
      </c>
      <c r="M30" s="39"/>
      <c r="N30" s="414"/>
      <c r="O30" s="250">
        <f t="shared" si="1"/>
        <v>0</v>
      </c>
      <c r="P30" s="250">
        <f t="shared" si="2"/>
        <v>0</v>
      </c>
      <c r="Q30" s="250">
        <f t="shared" si="3"/>
        <v>0</v>
      </c>
      <c r="R30" s="5">
        <f t="shared" si="4"/>
        <v>0</v>
      </c>
      <c r="S30" s="602"/>
      <c r="T30" s="603"/>
      <c r="U30" s="27"/>
      <c r="V30" s="375">
        <f>12*$S$6+5</f>
        <v>24293</v>
      </c>
      <c r="W30" s="376">
        <f t="shared" si="5"/>
        <v>1</v>
      </c>
      <c r="X30" s="376">
        <f t="shared" si="0"/>
        <v>6.375</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c r="I31" s="14">
        <f t="shared" si="6"/>
        <v>0</v>
      </c>
      <c r="J31" s="413"/>
      <c r="K31" s="251"/>
      <c r="L31" s="39">
        <f t="shared" si="7"/>
        <v>0</v>
      </c>
      <c r="M31" s="39"/>
      <c r="N31" s="414"/>
      <c r="O31" s="250">
        <f t="shared" si="1"/>
        <v>0</v>
      </c>
      <c r="P31" s="250">
        <f t="shared" si="2"/>
        <v>0</v>
      </c>
      <c r="Q31" s="250">
        <f t="shared" si="3"/>
        <v>0</v>
      </c>
      <c r="R31" s="5">
        <f t="shared" si="4"/>
        <v>0</v>
      </c>
      <c r="S31" s="602"/>
      <c r="T31" s="603"/>
      <c r="U31" s="27"/>
      <c r="V31" s="375">
        <f>12*$S$6+6</f>
        <v>24294</v>
      </c>
      <c r="W31" s="376">
        <f t="shared" si="5"/>
        <v>1</v>
      </c>
      <c r="X31" s="376">
        <f t="shared" si="0"/>
        <v>6.375</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c r="I32" s="14">
        <f t="shared" si="6"/>
        <v>0</v>
      </c>
      <c r="J32" s="413"/>
      <c r="K32" s="251"/>
      <c r="L32" s="39">
        <f t="shared" si="7"/>
        <v>0</v>
      </c>
      <c r="M32" s="39"/>
      <c r="N32" s="414"/>
      <c r="O32" s="250">
        <f t="shared" si="1"/>
        <v>0</v>
      </c>
      <c r="P32" s="250">
        <f t="shared" si="2"/>
        <v>0</v>
      </c>
      <c r="Q32" s="250">
        <f t="shared" si="3"/>
        <v>0</v>
      </c>
      <c r="R32" s="5">
        <f t="shared" si="4"/>
        <v>0</v>
      </c>
      <c r="S32" s="602"/>
      <c r="T32" s="603"/>
      <c r="U32" s="27"/>
      <c r="V32" s="375">
        <f>12*$S$6+7</f>
        <v>24295</v>
      </c>
      <c r="W32" s="376">
        <f t="shared" si="5"/>
        <v>1</v>
      </c>
      <c r="X32" s="376">
        <f t="shared" si="0"/>
        <v>6.375</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c r="I33" s="14">
        <f t="shared" si="6"/>
        <v>0</v>
      </c>
      <c r="J33" s="413"/>
      <c r="K33" s="251"/>
      <c r="L33" s="39">
        <f t="shared" si="7"/>
        <v>0</v>
      </c>
      <c r="M33" s="39"/>
      <c r="N33" s="414"/>
      <c r="O33" s="250">
        <f t="shared" si="1"/>
        <v>0</v>
      </c>
      <c r="P33" s="250">
        <f t="shared" si="2"/>
        <v>0</v>
      </c>
      <c r="Q33" s="250">
        <f t="shared" si="3"/>
        <v>0</v>
      </c>
      <c r="R33" s="5">
        <f t="shared" si="4"/>
        <v>0</v>
      </c>
      <c r="S33" s="602"/>
      <c r="T33" s="603"/>
      <c r="U33" s="27"/>
      <c r="V33" s="375">
        <f>12*$S$6+8</f>
        <v>24296</v>
      </c>
      <c r="W33" s="376">
        <f t="shared" si="5"/>
        <v>1</v>
      </c>
      <c r="X33" s="376">
        <f t="shared" si="0"/>
        <v>6.375</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c r="I34" s="14">
        <f t="shared" si="6"/>
        <v>0</v>
      </c>
      <c r="J34" s="413"/>
      <c r="K34" s="251"/>
      <c r="L34" s="39">
        <f t="shared" si="7"/>
        <v>0</v>
      </c>
      <c r="M34" s="39"/>
      <c r="N34" s="414"/>
      <c r="O34" s="250">
        <f t="shared" si="1"/>
        <v>0</v>
      </c>
      <c r="P34" s="250">
        <f t="shared" si="2"/>
        <v>0</v>
      </c>
      <c r="Q34" s="250">
        <f t="shared" si="3"/>
        <v>0</v>
      </c>
      <c r="R34" s="5">
        <f t="shared" si="4"/>
        <v>0</v>
      </c>
      <c r="S34" s="602"/>
      <c r="T34" s="603"/>
      <c r="U34" s="27"/>
      <c r="V34" s="375">
        <f>12*$S$6+9</f>
        <v>24297</v>
      </c>
      <c r="W34" s="376">
        <f t="shared" si="5"/>
        <v>1</v>
      </c>
      <c r="X34" s="376">
        <f t="shared" si="0"/>
        <v>6.375</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c r="I35" s="14">
        <f t="shared" si="6"/>
        <v>0</v>
      </c>
      <c r="J35" s="413"/>
      <c r="K35" s="251"/>
      <c r="L35" s="39">
        <f t="shared" si="7"/>
        <v>0</v>
      </c>
      <c r="M35" s="39"/>
      <c r="N35" s="414"/>
      <c r="O35" s="250">
        <f t="shared" si="1"/>
        <v>0</v>
      </c>
      <c r="P35" s="250">
        <f t="shared" si="2"/>
        <v>0</v>
      </c>
      <c r="Q35" s="250">
        <f t="shared" si="3"/>
        <v>0</v>
      </c>
      <c r="R35" s="5">
        <f t="shared" si="4"/>
        <v>0</v>
      </c>
      <c r="S35" s="602"/>
      <c r="T35" s="603"/>
      <c r="U35" s="27"/>
      <c r="V35" s="375">
        <f>12*$S$6+10</f>
        <v>24298</v>
      </c>
      <c r="W35" s="376">
        <f t="shared" si="5"/>
        <v>1</v>
      </c>
      <c r="X35" s="376">
        <f t="shared" si="0"/>
        <v>6.375</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c r="I36" s="14">
        <f t="shared" si="6"/>
        <v>0</v>
      </c>
      <c r="J36" s="413"/>
      <c r="K36" s="251"/>
      <c r="L36" s="39">
        <f t="shared" si="7"/>
        <v>0</v>
      </c>
      <c r="M36" s="39"/>
      <c r="N36" s="414"/>
      <c r="O36" s="250">
        <f t="shared" si="1"/>
        <v>0</v>
      </c>
      <c r="P36" s="250">
        <f t="shared" si="2"/>
        <v>0</v>
      </c>
      <c r="Q36" s="250">
        <f t="shared" si="3"/>
        <v>0</v>
      </c>
      <c r="R36" s="5">
        <f t="shared" si="4"/>
        <v>0</v>
      </c>
      <c r="S36" s="602"/>
      <c r="T36" s="603"/>
      <c r="U36" s="27"/>
      <c r="V36" s="375">
        <f>12*$S$6+11</f>
        <v>24299</v>
      </c>
      <c r="W36" s="376">
        <f t="shared" si="5"/>
        <v>1</v>
      </c>
      <c r="X36" s="376">
        <f t="shared" si="0"/>
        <v>6.375</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c r="I37" s="90">
        <f t="shared" si="6"/>
        <v>0</v>
      </c>
      <c r="J37" s="413"/>
      <c r="K37" s="251"/>
      <c r="L37" s="39">
        <f t="shared" si="7"/>
        <v>0</v>
      </c>
      <c r="M37" s="39"/>
      <c r="N37" s="414"/>
      <c r="O37" s="250">
        <f t="shared" si="1"/>
        <v>0</v>
      </c>
      <c r="P37" s="250">
        <f t="shared" si="2"/>
        <v>0</v>
      </c>
      <c r="Q37" s="250">
        <f t="shared" si="3"/>
        <v>0</v>
      </c>
      <c r="R37" s="5">
        <f t="shared" si="4"/>
        <v>0</v>
      </c>
      <c r="S37" s="602"/>
      <c r="T37" s="603"/>
      <c r="U37" s="27"/>
      <c r="V37" s="375">
        <f>12*$S$6+12</f>
        <v>24300</v>
      </c>
      <c r="W37" s="376">
        <f t="shared" si="5"/>
        <v>1</v>
      </c>
      <c r="X37" s="376">
        <f t="shared" si="0"/>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8">SUM(E26:E37)</f>
        <v>0</v>
      </c>
      <c r="F40" s="6">
        <f t="shared" si="8"/>
        <v>0</v>
      </c>
      <c r="G40" s="71">
        <f t="shared" si="8"/>
        <v>0</v>
      </c>
      <c r="H40" s="71">
        <f t="shared" si="8"/>
        <v>0</v>
      </c>
      <c r="I40" s="72">
        <f>IF((E40+F40+G40-H40)&lt;0,0,IF(Y17="2b",0,(E40+F40+G40-H40)))</f>
        <v>0</v>
      </c>
      <c r="J40" s="60">
        <f t="shared" si="8"/>
        <v>0</v>
      </c>
      <c r="K40" s="60">
        <f t="shared" si="8"/>
        <v>0</v>
      </c>
      <c r="L40" s="6">
        <f t="shared" si="8"/>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4:31" s="127" customFormat="1" x14ac:dyDescent="0.2">
      <c r="AB49" s="128"/>
      <c r="AC49" s="128"/>
    </row>
    <row r="50" spans="4:31" s="127" customFormat="1" x14ac:dyDescent="0.2">
      <c r="AB50" s="128"/>
      <c r="AC50" s="128"/>
    </row>
    <row r="51" spans="4:31" s="127" customFormat="1" x14ac:dyDescent="0.2">
      <c r="AB51" s="128"/>
      <c r="AC51" s="128"/>
    </row>
    <row r="52" spans="4:31" s="127" customFormat="1" x14ac:dyDescent="0.2">
      <c r="AB52" s="128"/>
      <c r="AC52" s="128"/>
    </row>
    <row r="53" spans="4:31" s="127" customFormat="1" x14ac:dyDescent="0.2">
      <c r="AB53" s="128"/>
      <c r="AC53" s="128"/>
    </row>
    <row r="54" spans="4:31" s="127" customFormat="1" x14ac:dyDescent="0.2">
      <c r="AB54" s="128"/>
      <c r="AC54" s="128"/>
    </row>
    <row r="55" spans="4:31" s="127" customFormat="1" x14ac:dyDescent="0.2">
      <c r="AB55" s="128"/>
      <c r="AC55" s="128"/>
    </row>
    <row r="56" spans="4:31" s="127" customFormat="1" x14ac:dyDescent="0.2">
      <c r="AB56" s="128"/>
      <c r="AC56" s="128"/>
    </row>
    <row r="57" spans="4:31" s="79" customFormat="1" x14ac:dyDescent="0.2">
      <c r="D57" s="186"/>
      <c r="V57" s="114"/>
      <c r="W57" s="114"/>
      <c r="X57" s="114"/>
      <c r="Y57" s="114"/>
      <c r="Z57" s="114"/>
      <c r="AA57" s="114"/>
      <c r="AB57" s="115"/>
      <c r="AC57" s="115"/>
      <c r="AD57" s="127"/>
      <c r="AE57" s="127"/>
    </row>
    <row r="58" spans="4:31" s="79" customFormat="1" x14ac:dyDescent="0.2">
      <c r="D58" s="186"/>
      <c r="V58" s="114"/>
      <c r="W58" s="114"/>
      <c r="X58" s="114"/>
      <c r="Y58" s="114"/>
      <c r="Z58" s="114"/>
      <c r="AA58" s="114"/>
      <c r="AB58" s="115"/>
      <c r="AC58" s="115"/>
      <c r="AD58" s="127"/>
      <c r="AE58" s="127"/>
    </row>
    <row r="59" spans="4:31" s="79" customFormat="1" x14ac:dyDescent="0.2">
      <c r="D59" s="186"/>
      <c r="E59" s="186"/>
      <c r="V59" s="114"/>
      <c r="W59" s="114"/>
      <c r="X59" s="114"/>
      <c r="Y59" s="114"/>
      <c r="Z59" s="114"/>
      <c r="AA59" s="114"/>
      <c r="AB59" s="115"/>
      <c r="AC59" s="115"/>
      <c r="AD59" s="127"/>
      <c r="AE59" s="127"/>
    </row>
    <row r="60" spans="4:31" s="79" customFormat="1" x14ac:dyDescent="0.2">
      <c r="V60" s="114"/>
      <c r="W60" s="114"/>
      <c r="X60" s="114"/>
      <c r="Y60" s="114"/>
      <c r="Z60" s="114"/>
      <c r="AA60" s="114"/>
      <c r="AB60" s="115"/>
      <c r="AC60" s="115"/>
      <c r="AD60" s="127"/>
      <c r="AE60" s="127"/>
    </row>
    <row r="61" spans="4:31" s="79" customFormat="1" x14ac:dyDescent="0.2">
      <c r="V61" s="114"/>
      <c r="W61" s="114"/>
      <c r="X61" s="114"/>
      <c r="Y61" s="114"/>
      <c r="Z61" s="114"/>
      <c r="AA61" s="114"/>
      <c r="AB61" s="115"/>
      <c r="AC61" s="115"/>
      <c r="AD61" s="127"/>
      <c r="AE61" s="127"/>
    </row>
    <row r="62" spans="4:31" s="79" customFormat="1" x14ac:dyDescent="0.2">
      <c r="V62" s="114"/>
      <c r="W62" s="114"/>
      <c r="X62" s="114"/>
      <c r="Y62" s="114"/>
      <c r="Z62" s="114"/>
      <c r="AA62" s="114"/>
      <c r="AB62" s="115"/>
      <c r="AC62" s="115"/>
      <c r="AD62" s="127"/>
      <c r="AE62" s="127"/>
    </row>
    <row r="63" spans="4:31" s="79" customFormat="1" x14ac:dyDescent="0.2">
      <c r="V63" s="114"/>
      <c r="W63" s="114"/>
      <c r="X63" s="114"/>
      <c r="Y63" s="114"/>
      <c r="Z63" s="114"/>
      <c r="AA63" s="114"/>
      <c r="AB63" s="115"/>
      <c r="AC63" s="115"/>
      <c r="AD63" s="127"/>
      <c r="AE63" s="127"/>
    </row>
  </sheetData>
  <sheetProtection algorithmName="SHA-512" hashValue="ZKLYQVl5eGtNBHfkkJZb1uSPXfympY7g3rwHjoRI2FKodADpcaZhQnlv+5Xv93jWlMxNZT+S8ACSI/CZ8UP+cg==" saltValue="D23JJcXih3VuDBtLuH4+Xg==" spinCount="100000"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21" priority="9" stopIfTrue="1">
      <formula>W17=1</formula>
    </cfRule>
  </conditionalFormatting>
  <conditionalFormatting sqref="S8:T8">
    <cfRule type="expression" dxfId="20" priority="10" stopIfTrue="1">
      <formula>AB17=1</formula>
    </cfRule>
  </conditionalFormatting>
  <conditionalFormatting sqref="E40:O40 H26:J39 L26:M39 Q40:R40 R26:R39">
    <cfRule type="cellIs" dxfId="19" priority="7" stopIfTrue="1" operator="equal">
      <formula>0</formula>
    </cfRule>
  </conditionalFormatting>
  <conditionalFormatting sqref="G10">
    <cfRule type="cellIs" priority="8" stopIfTrue="1" operator="equal">
      <formula>0</formula>
    </cfRule>
  </conditionalFormatting>
  <conditionalFormatting sqref="N8:O8">
    <cfRule type="expression" dxfId="18" priority="11" stopIfTrue="1">
      <formula>U17=1</formula>
    </cfRule>
  </conditionalFormatting>
  <conditionalFormatting sqref="P8">
    <cfRule type="expression" dxfId="17" priority="6" stopIfTrue="1">
      <formula>V17=1</formula>
    </cfRule>
  </conditionalFormatting>
  <conditionalFormatting sqref="P40">
    <cfRule type="cellIs" dxfId="16" priority="5" stopIfTrue="1" operator="equal">
      <formula>0</formula>
    </cfRule>
  </conditionalFormatting>
  <conditionalFormatting sqref="O26:Q37">
    <cfRule type="cellIs" dxfId="15" priority="3" stopIfTrue="1" operator="equal">
      <formula>0</formula>
    </cfRule>
    <cfRule type="expression" dxfId="14" priority="4" stopIfTrue="1">
      <formula>$N$24&lt;&gt;""</formula>
    </cfRule>
  </conditionalFormatting>
  <conditionalFormatting sqref="M8">
    <cfRule type="expression" dxfId="13" priority="12" stopIfTrue="1">
      <formula>N17=1</formula>
    </cfRule>
  </conditionalFormatting>
  <conditionalFormatting sqref="C38 J38">
    <cfRule type="expression" dxfId="12" priority="2" stopIfTrue="1">
      <formula>$E$40+$F$40+$G$40=0</formula>
    </cfRule>
  </conditionalFormatting>
  <conditionalFormatting sqref="K11:M11 K13:M13 K15:M15 K19">
    <cfRule type="expression" dxfId="11" priority="1" stopIfTrue="1">
      <formula>$U$17=1</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70"/>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CONCATENATE("Lernende mit Jahrgang ",S6-17," und jünger")</f>
        <v>Lernende mit Jahrgang 2007 und jünger</v>
      </c>
      <c r="J8" s="47"/>
      <c r="K8" s="47"/>
      <c r="L8" s="47"/>
      <c r="M8" s="595"/>
      <c r="N8" s="595"/>
      <c r="O8" s="595"/>
      <c r="P8" s="595"/>
      <c r="Q8" s="595"/>
      <c r="R8" s="595"/>
      <c r="S8" s="595"/>
      <c r="T8" s="595"/>
      <c r="U8" s="47"/>
      <c r="V8" s="197">
        <f>YEAR(K17)*12+MONTH(K17)</f>
        <v>22801</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f>IF(V7=1,(V8+65*12),(V8+64*12))</f>
        <v>23569</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639"/>
      <c r="L11" s="640"/>
      <c r="M11" s="641"/>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642"/>
      <c r="L13" s="643"/>
      <c r="M13" s="64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642"/>
      <c r="L15" s="643"/>
      <c r="M15" s="644"/>
      <c r="N15" s="598"/>
      <c r="O15" s="598"/>
      <c r="P15" s="598"/>
      <c r="Q15" s="598"/>
      <c r="R15" s="598"/>
      <c r="S15" s="598"/>
      <c r="T15" s="598"/>
      <c r="U15" s="47"/>
      <c r="V15" s="116">
        <f>IF(W41=0,0,IF(W41=12,0,1))</f>
        <v>0</v>
      </c>
      <c r="W15" s="116" t="s">
        <v>119</v>
      </c>
      <c r="X15" s="116"/>
      <c r="Y15" s="116" t="str">
        <f>Stammblatt!$Q$41</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36"/>
      <c r="L17" s="637"/>
      <c r="M17" s="638"/>
      <c r="N17" s="599" t="str">
        <f>IF(K17="","   Geburtsdatum fehlt (Format: TT.MM.JJJJ)",IF(YEAR(K17)&lt;(S6-17),"   ACHTUNG: AHV-BEITRAGSPFLICHTIG!",""))</f>
        <v xml:space="preserve">   Geburtsdatum fehlt (Format: TT.MM.JJJJ)</v>
      </c>
      <c r="O17" s="599"/>
      <c r="P17" s="599"/>
      <c r="Q17" s="599"/>
      <c r="R17" s="599"/>
      <c r="S17" s="599"/>
      <c r="T17" s="599"/>
      <c r="U17" s="412">
        <f>IF(K17="",0,IF(YEAR(K17)&lt;(S6-17),1,0))</f>
        <v>0</v>
      </c>
      <c r="V17" s="198" t="str">
        <f>VLOOKUP((13-W41),AB17:AC28,2)</f>
        <v>Januar</v>
      </c>
      <c r="W17" s="116" t="s">
        <v>22</v>
      </c>
      <c r="X17" s="116"/>
      <c r="Y17" s="116" t="str">
        <f>Stammblatt!$R$41</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5.75" customHeight="1" x14ac:dyDescent="0.2">
      <c r="B19" s="47"/>
      <c r="C19" s="596" t="str">
        <f>IF(Stammblatt!$E$17="","",Stammblatt!$E$17)</f>
        <v/>
      </c>
      <c r="D19" s="596"/>
      <c r="E19" s="596"/>
      <c r="F19" s="596"/>
      <c r="G19" s="596"/>
      <c r="H19" s="47"/>
      <c r="I19" s="411" t="str">
        <f>IF(K19="","Geschlecht (M/F)","Geschlecht")</f>
        <v>Geschlecht (M/F)</v>
      </c>
      <c r="J19" s="52"/>
      <c r="K19" s="417"/>
      <c r="L19" s="307"/>
      <c r="M19" s="308"/>
      <c r="N19" s="600" t="str">
        <f>IF(K19="","   Geschlecht fehlt",IF(AND(K19&lt;&gt;"M",K19&lt;&gt;"F"),"   Geschlecht falsch (’M’ oder ’F’)",""))</f>
        <v xml:space="preserve">   Geschlecht fehlt</v>
      </c>
      <c r="O19" s="600"/>
      <c r="P19" s="600"/>
      <c r="Q19" s="600"/>
      <c r="R19" s="600"/>
      <c r="S19" s="600"/>
      <c r="T19" s="600"/>
      <c r="U19" s="47"/>
      <c r="V19" s="116"/>
      <c r="W19" s="116"/>
      <c r="X19" s="116"/>
      <c r="Y19" s="116" t="str">
        <f>Stammblatt!$S$41</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628" t="s">
        <v>184</v>
      </c>
      <c r="I22" s="605" t="s">
        <v>57</v>
      </c>
      <c r="J22" s="628" t="s">
        <v>37</v>
      </c>
      <c r="K22" s="576" t="s">
        <v>38</v>
      </c>
      <c r="L22" s="607" t="s">
        <v>58</v>
      </c>
      <c r="M22" s="628" t="s">
        <v>18</v>
      </c>
      <c r="N22" s="633" t="s">
        <v>134</v>
      </c>
      <c r="O22" s="635"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629"/>
      <c r="I23" s="606"/>
      <c r="J23" s="629"/>
      <c r="K23" s="577"/>
      <c r="L23" s="576"/>
      <c r="M23" s="630"/>
      <c r="N23" s="634"/>
      <c r="O23" s="566"/>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630"/>
      <c r="I24" s="94" t="s">
        <v>54</v>
      </c>
      <c r="J24" s="630"/>
      <c r="K24" s="578"/>
      <c r="L24" s="95" t="s">
        <v>55</v>
      </c>
      <c r="M24" s="95" t="s">
        <v>56</v>
      </c>
      <c r="N24" s="311"/>
      <c r="O24" s="415"/>
      <c r="P24" s="415"/>
      <c r="Q24" s="416"/>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c r="I26" s="14">
        <f>IF(H26=0,(E26+F26+G26),IF((E26+F26+G26)&lt;1401,0,(E26+F26+G26-H26)))</f>
        <v>0</v>
      </c>
      <c r="J26" s="413"/>
      <c r="K26" s="251"/>
      <c r="L26" s="5">
        <f>E26+F26+J26+K26</f>
        <v>0</v>
      </c>
      <c r="M26" s="39"/>
      <c r="N26" s="414"/>
      <c r="O26" s="250">
        <f>IF($O$24="",0,ROUND(($I26*$O$24%)/5,2)*5)</f>
        <v>0</v>
      </c>
      <c r="P26" s="250">
        <f>IF($P$24="",0,ROUND(($I26*$P$24%)/5,2)*5)</f>
        <v>0</v>
      </c>
      <c r="Q26" s="250">
        <f>IF($Q$24="",0,ROUND(($I26*$Q$24%)/5,2)*5)</f>
        <v>0</v>
      </c>
      <c r="R26" s="5">
        <f>L26-M26-N26-O26-P26-Q26</f>
        <v>0</v>
      </c>
      <c r="S26" s="602"/>
      <c r="T26" s="603"/>
      <c r="U26" s="27"/>
      <c r="V26" s="375">
        <f>12*$S$6+1</f>
        <v>24289</v>
      </c>
      <c r="W26" s="376">
        <f>IF($V26&gt;$V$9,1,0)</f>
        <v>1</v>
      </c>
      <c r="X26" s="376">
        <f t="shared" ref="X26:X37" si="0">IF($K$17="",6.375,IF(W26=0,6.375,5.275))</f>
        <v>6.375</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c r="I27" s="14">
        <f>IF(H27=0,(E27+F27+G27),IF((E27+F27+G27)&lt;1401,0,(E27+F27+G27-H27)))</f>
        <v>0</v>
      </c>
      <c r="J27" s="413"/>
      <c r="K27" s="251"/>
      <c r="L27" s="39">
        <f>E27+F27+J27+K27</f>
        <v>0</v>
      </c>
      <c r="M27" s="39"/>
      <c r="N27" s="414"/>
      <c r="O27" s="250">
        <f t="shared" ref="O27:O37" si="1">IF($O$24="",0,ROUND(($I27*$O$24%)/5,2)*5)</f>
        <v>0</v>
      </c>
      <c r="P27" s="250">
        <f t="shared" ref="P27:P37" si="2">IF($P$24="",0,ROUND(($I27*$P$24%)/5,2)*5)</f>
        <v>0</v>
      </c>
      <c r="Q27" s="250">
        <f t="shared" ref="Q27:Q37" si="3">IF($Q$24="",0,ROUND(($I27*$Q$24%)/5,2)*5)</f>
        <v>0</v>
      </c>
      <c r="R27" s="5">
        <f t="shared" ref="R27:R37" si="4">L27-M27-N27-O27-P27-Q27</f>
        <v>0</v>
      </c>
      <c r="S27" s="602"/>
      <c r="T27" s="603"/>
      <c r="U27" s="27"/>
      <c r="V27" s="375">
        <f>12*$S$6+2</f>
        <v>24290</v>
      </c>
      <c r="W27" s="376">
        <f t="shared" ref="W27:W37" si="5">IF($V27&gt;$V$9,1,0)</f>
        <v>1</v>
      </c>
      <c r="X27" s="376">
        <f t="shared" si="0"/>
        <v>6.375</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c r="I28" s="14">
        <f t="shared" ref="I28:I37" si="6">IF(H28=0,(E28+F28+G28),IF((E28+F28+G28)&lt;1401,0,(E28+F28+G28-H28)))</f>
        <v>0</v>
      </c>
      <c r="J28" s="413"/>
      <c r="K28" s="251"/>
      <c r="L28" s="39">
        <f t="shared" ref="L28:L37" si="7">E28+F28+J28+K28</f>
        <v>0</v>
      </c>
      <c r="M28" s="39"/>
      <c r="N28" s="414"/>
      <c r="O28" s="250">
        <f t="shared" si="1"/>
        <v>0</v>
      </c>
      <c r="P28" s="250">
        <f t="shared" si="2"/>
        <v>0</v>
      </c>
      <c r="Q28" s="250">
        <f t="shared" si="3"/>
        <v>0</v>
      </c>
      <c r="R28" s="5">
        <f t="shared" si="4"/>
        <v>0</v>
      </c>
      <c r="S28" s="602"/>
      <c r="T28" s="603"/>
      <c r="U28" s="27"/>
      <c r="V28" s="375">
        <f>12*$S$6+3</f>
        <v>24291</v>
      </c>
      <c r="W28" s="376">
        <f t="shared" si="5"/>
        <v>1</v>
      </c>
      <c r="X28" s="376">
        <f t="shared" si="0"/>
        <v>6.375</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c r="I29" s="14">
        <f t="shared" si="6"/>
        <v>0</v>
      </c>
      <c r="J29" s="413"/>
      <c r="K29" s="251"/>
      <c r="L29" s="39">
        <f t="shared" si="7"/>
        <v>0</v>
      </c>
      <c r="M29" s="39"/>
      <c r="N29" s="414"/>
      <c r="O29" s="250">
        <f t="shared" si="1"/>
        <v>0</v>
      </c>
      <c r="P29" s="250">
        <f t="shared" si="2"/>
        <v>0</v>
      </c>
      <c r="Q29" s="250">
        <f t="shared" si="3"/>
        <v>0</v>
      </c>
      <c r="R29" s="5">
        <f t="shared" si="4"/>
        <v>0</v>
      </c>
      <c r="S29" s="602"/>
      <c r="T29" s="603"/>
      <c r="U29" s="27"/>
      <c r="V29" s="375">
        <f>12*$S$6+4</f>
        <v>24292</v>
      </c>
      <c r="W29" s="376">
        <f t="shared" si="5"/>
        <v>1</v>
      </c>
      <c r="X29" s="376">
        <f t="shared" si="0"/>
        <v>6.375</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c r="I30" s="14">
        <f t="shared" si="6"/>
        <v>0</v>
      </c>
      <c r="J30" s="413"/>
      <c r="K30" s="251"/>
      <c r="L30" s="39">
        <f t="shared" si="7"/>
        <v>0</v>
      </c>
      <c r="M30" s="39"/>
      <c r="N30" s="414"/>
      <c r="O30" s="250">
        <f t="shared" si="1"/>
        <v>0</v>
      </c>
      <c r="P30" s="250">
        <f t="shared" si="2"/>
        <v>0</v>
      </c>
      <c r="Q30" s="250">
        <f t="shared" si="3"/>
        <v>0</v>
      </c>
      <c r="R30" s="5">
        <f t="shared" si="4"/>
        <v>0</v>
      </c>
      <c r="S30" s="602"/>
      <c r="T30" s="603"/>
      <c r="U30" s="27"/>
      <c r="V30" s="375">
        <f>12*$S$6+5</f>
        <v>24293</v>
      </c>
      <c r="W30" s="376">
        <f t="shared" si="5"/>
        <v>1</v>
      </c>
      <c r="X30" s="376">
        <f t="shared" si="0"/>
        <v>6.375</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c r="I31" s="14">
        <f t="shared" si="6"/>
        <v>0</v>
      </c>
      <c r="J31" s="413"/>
      <c r="K31" s="251"/>
      <c r="L31" s="39">
        <f t="shared" si="7"/>
        <v>0</v>
      </c>
      <c r="M31" s="39"/>
      <c r="N31" s="414"/>
      <c r="O31" s="250">
        <f t="shared" si="1"/>
        <v>0</v>
      </c>
      <c r="P31" s="250">
        <f t="shared" si="2"/>
        <v>0</v>
      </c>
      <c r="Q31" s="250">
        <f t="shared" si="3"/>
        <v>0</v>
      </c>
      <c r="R31" s="5">
        <f t="shared" si="4"/>
        <v>0</v>
      </c>
      <c r="S31" s="602"/>
      <c r="T31" s="603"/>
      <c r="U31" s="27"/>
      <c r="V31" s="375">
        <f>12*$S$6+6</f>
        <v>24294</v>
      </c>
      <c r="W31" s="376">
        <f t="shared" si="5"/>
        <v>1</v>
      </c>
      <c r="X31" s="376">
        <f t="shared" si="0"/>
        <v>6.375</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c r="I32" s="14">
        <f t="shared" si="6"/>
        <v>0</v>
      </c>
      <c r="J32" s="413"/>
      <c r="K32" s="251"/>
      <c r="L32" s="39">
        <f t="shared" si="7"/>
        <v>0</v>
      </c>
      <c r="M32" s="39"/>
      <c r="N32" s="414"/>
      <c r="O32" s="250">
        <f t="shared" si="1"/>
        <v>0</v>
      </c>
      <c r="P32" s="250">
        <f t="shared" si="2"/>
        <v>0</v>
      </c>
      <c r="Q32" s="250">
        <f t="shared" si="3"/>
        <v>0</v>
      </c>
      <c r="R32" s="5">
        <f t="shared" si="4"/>
        <v>0</v>
      </c>
      <c r="S32" s="602"/>
      <c r="T32" s="603"/>
      <c r="U32" s="27"/>
      <c r="V32" s="375">
        <f>12*$S$6+7</f>
        <v>24295</v>
      </c>
      <c r="W32" s="376">
        <f t="shared" si="5"/>
        <v>1</v>
      </c>
      <c r="X32" s="376">
        <f t="shared" si="0"/>
        <v>6.375</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c r="I33" s="14">
        <f t="shared" si="6"/>
        <v>0</v>
      </c>
      <c r="J33" s="413"/>
      <c r="K33" s="251"/>
      <c r="L33" s="39">
        <f t="shared" si="7"/>
        <v>0</v>
      </c>
      <c r="M33" s="39"/>
      <c r="N33" s="414"/>
      <c r="O33" s="250">
        <f t="shared" si="1"/>
        <v>0</v>
      </c>
      <c r="P33" s="250">
        <f t="shared" si="2"/>
        <v>0</v>
      </c>
      <c r="Q33" s="250">
        <f t="shared" si="3"/>
        <v>0</v>
      </c>
      <c r="R33" s="5">
        <f t="shared" si="4"/>
        <v>0</v>
      </c>
      <c r="S33" s="602"/>
      <c r="T33" s="603"/>
      <c r="U33" s="27"/>
      <c r="V33" s="375">
        <f>12*$S$6+8</f>
        <v>24296</v>
      </c>
      <c r="W33" s="376">
        <f t="shared" si="5"/>
        <v>1</v>
      </c>
      <c r="X33" s="376">
        <f t="shared" si="0"/>
        <v>6.375</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c r="I34" s="14">
        <f t="shared" si="6"/>
        <v>0</v>
      </c>
      <c r="J34" s="413"/>
      <c r="K34" s="251"/>
      <c r="L34" s="39">
        <f t="shared" si="7"/>
        <v>0</v>
      </c>
      <c r="M34" s="39"/>
      <c r="N34" s="414"/>
      <c r="O34" s="250">
        <f t="shared" si="1"/>
        <v>0</v>
      </c>
      <c r="P34" s="250">
        <f t="shared" si="2"/>
        <v>0</v>
      </c>
      <c r="Q34" s="250">
        <f t="shared" si="3"/>
        <v>0</v>
      </c>
      <c r="R34" s="5">
        <f t="shared" si="4"/>
        <v>0</v>
      </c>
      <c r="S34" s="602"/>
      <c r="T34" s="603"/>
      <c r="U34" s="27"/>
      <c r="V34" s="375">
        <f>12*$S$6+9</f>
        <v>24297</v>
      </c>
      <c r="W34" s="376">
        <f t="shared" si="5"/>
        <v>1</v>
      </c>
      <c r="X34" s="376">
        <f t="shared" si="0"/>
        <v>6.375</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c r="I35" s="14">
        <f t="shared" si="6"/>
        <v>0</v>
      </c>
      <c r="J35" s="413"/>
      <c r="K35" s="251"/>
      <c r="L35" s="39">
        <f t="shared" si="7"/>
        <v>0</v>
      </c>
      <c r="M35" s="39"/>
      <c r="N35" s="414"/>
      <c r="O35" s="250">
        <f t="shared" si="1"/>
        <v>0</v>
      </c>
      <c r="P35" s="250">
        <f t="shared" si="2"/>
        <v>0</v>
      </c>
      <c r="Q35" s="250">
        <f t="shared" si="3"/>
        <v>0</v>
      </c>
      <c r="R35" s="5">
        <f t="shared" si="4"/>
        <v>0</v>
      </c>
      <c r="S35" s="602"/>
      <c r="T35" s="603"/>
      <c r="U35" s="27"/>
      <c r="V35" s="375">
        <f>12*$S$6+10</f>
        <v>24298</v>
      </c>
      <c r="W35" s="376">
        <f t="shared" si="5"/>
        <v>1</v>
      </c>
      <c r="X35" s="376">
        <f t="shared" si="0"/>
        <v>6.375</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c r="I36" s="14">
        <f t="shared" si="6"/>
        <v>0</v>
      </c>
      <c r="J36" s="413"/>
      <c r="K36" s="251"/>
      <c r="L36" s="39">
        <f t="shared" si="7"/>
        <v>0</v>
      </c>
      <c r="M36" s="39"/>
      <c r="N36" s="414"/>
      <c r="O36" s="250">
        <f t="shared" si="1"/>
        <v>0</v>
      </c>
      <c r="P36" s="250">
        <f t="shared" si="2"/>
        <v>0</v>
      </c>
      <c r="Q36" s="250">
        <f t="shared" si="3"/>
        <v>0</v>
      </c>
      <c r="R36" s="5">
        <f t="shared" si="4"/>
        <v>0</v>
      </c>
      <c r="S36" s="602"/>
      <c r="T36" s="603"/>
      <c r="U36" s="27"/>
      <c r="V36" s="375">
        <f>12*$S$6+11</f>
        <v>24299</v>
      </c>
      <c r="W36" s="376">
        <f t="shared" si="5"/>
        <v>1</v>
      </c>
      <c r="X36" s="376">
        <f t="shared" si="0"/>
        <v>6.375</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c r="I37" s="90">
        <f t="shared" si="6"/>
        <v>0</v>
      </c>
      <c r="J37" s="413"/>
      <c r="K37" s="251"/>
      <c r="L37" s="39">
        <f t="shared" si="7"/>
        <v>0</v>
      </c>
      <c r="M37" s="39"/>
      <c r="N37" s="414"/>
      <c r="O37" s="250">
        <f t="shared" si="1"/>
        <v>0</v>
      </c>
      <c r="P37" s="250">
        <f t="shared" si="2"/>
        <v>0</v>
      </c>
      <c r="Q37" s="250">
        <f t="shared" si="3"/>
        <v>0</v>
      </c>
      <c r="R37" s="5">
        <f t="shared" si="4"/>
        <v>0</v>
      </c>
      <c r="S37" s="602"/>
      <c r="T37" s="603"/>
      <c r="U37" s="27"/>
      <c r="V37" s="375">
        <f>12*$S$6+12</f>
        <v>24300</v>
      </c>
      <c r="W37" s="376">
        <f t="shared" si="5"/>
        <v>1</v>
      </c>
      <c r="X37" s="376">
        <f t="shared" si="0"/>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8">SUM(E26:E37)</f>
        <v>0</v>
      </c>
      <c r="F40" s="6">
        <f t="shared" si="8"/>
        <v>0</v>
      </c>
      <c r="G40" s="71">
        <f t="shared" si="8"/>
        <v>0</v>
      </c>
      <c r="H40" s="71">
        <f t="shared" si="8"/>
        <v>0</v>
      </c>
      <c r="I40" s="72">
        <f>IF((E40+F40+G40-H40)&lt;0,0,IF(Y17="2b",0,(E40+F40+G40-H40)))</f>
        <v>0</v>
      </c>
      <c r="J40" s="60">
        <f t="shared" si="8"/>
        <v>0</v>
      </c>
      <c r="K40" s="60">
        <f t="shared" si="8"/>
        <v>0</v>
      </c>
      <c r="L40" s="6">
        <f t="shared" si="8"/>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31" s="127" customFormat="1" x14ac:dyDescent="0.2">
      <c r="A49" s="187"/>
      <c r="B49" s="187"/>
      <c r="C49" s="187"/>
      <c r="D49" s="187"/>
      <c r="E49" s="187"/>
      <c r="F49" s="187"/>
      <c r="G49" s="187"/>
      <c r="H49" s="187"/>
      <c r="I49" s="187"/>
      <c r="J49" s="187"/>
      <c r="K49" s="187"/>
      <c r="L49" s="187"/>
      <c r="M49" s="187"/>
      <c r="N49" s="187"/>
      <c r="O49" s="187"/>
      <c r="P49" s="187"/>
      <c r="Q49" s="187"/>
      <c r="R49" s="187"/>
      <c r="S49" s="187"/>
      <c r="T49" s="187"/>
      <c r="U49" s="187"/>
      <c r="AB49" s="128"/>
      <c r="AC49" s="128"/>
    </row>
    <row r="50" spans="1:31" s="127" customFormat="1" x14ac:dyDescent="0.2">
      <c r="A50" s="187"/>
      <c r="B50" s="187"/>
      <c r="F50" s="187"/>
      <c r="G50" s="187"/>
      <c r="H50" s="187"/>
      <c r="I50" s="187"/>
      <c r="J50" s="187"/>
      <c r="K50" s="187"/>
      <c r="L50" s="187"/>
      <c r="M50" s="187"/>
      <c r="N50" s="187"/>
      <c r="O50" s="187"/>
      <c r="P50" s="187"/>
      <c r="Q50" s="187"/>
      <c r="R50" s="187"/>
      <c r="AB50" s="128"/>
      <c r="AC50" s="128"/>
    </row>
    <row r="51" spans="1:31" s="127" customFormat="1" x14ac:dyDescent="0.2">
      <c r="A51" s="187"/>
      <c r="B51" s="187"/>
      <c r="F51" s="187"/>
      <c r="G51" s="187"/>
      <c r="H51" s="187"/>
      <c r="I51" s="187"/>
      <c r="J51" s="187"/>
      <c r="K51" s="187"/>
      <c r="L51" s="187"/>
      <c r="M51" s="187"/>
      <c r="N51" s="187"/>
      <c r="O51" s="187"/>
      <c r="P51" s="187"/>
      <c r="Q51" s="187"/>
      <c r="R51" s="187"/>
      <c r="AB51" s="128"/>
      <c r="AC51" s="128"/>
    </row>
    <row r="52" spans="1:31" s="127" customFormat="1" x14ac:dyDescent="0.2">
      <c r="B52" s="187"/>
      <c r="F52" s="187"/>
      <c r="G52" s="187"/>
      <c r="H52" s="187"/>
      <c r="I52" s="187"/>
      <c r="J52" s="187"/>
      <c r="K52" s="187"/>
      <c r="L52" s="187"/>
      <c r="M52" s="187"/>
      <c r="N52" s="187"/>
      <c r="O52" s="187"/>
      <c r="P52" s="187"/>
      <c r="Q52" s="187"/>
      <c r="R52" s="187"/>
      <c r="AB52" s="128"/>
      <c r="AC52" s="128"/>
    </row>
    <row r="53" spans="1:31" s="127" customFormat="1" x14ac:dyDescent="0.2">
      <c r="AB53" s="128"/>
      <c r="AC53" s="128"/>
    </row>
    <row r="54" spans="1:31" s="127" customFormat="1" x14ac:dyDescent="0.2">
      <c r="AB54" s="128"/>
      <c r="AC54" s="128"/>
    </row>
    <row r="55" spans="1:31" s="127" customFormat="1" x14ac:dyDescent="0.2">
      <c r="AB55" s="128"/>
      <c r="AC55" s="128"/>
    </row>
    <row r="56" spans="1:31" s="127" customFormat="1" x14ac:dyDescent="0.2">
      <c r="AB56" s="128"/>
      <c r="AC56" s="128"/>
    </row>
    <row r="57" spans="1:31" s="127" customFormat="1" x14ac:dyDescent="0.2">
      <c r="AB57" s="128"/>
      <c r="AC57" s="128"/>
    </row>
    <row r="58" spans="1:31" s="127" customFormat="1" x14ac:dyDescent="0.2">
      <c r="AB58" s="128"/>
      <c r="AC58" s="128"/>
    </row>
    <row r="59" spans="1:31" s="127" customFormat="1" x14ac:dyDescent="0.2">
      <c r="AB59" s="128"/>
      <c r="AC59" s="128"/>
    </row>
    <row r="60" spans="1:31" s="127" customFormat="1" x14ac:dyDescent="0.2">
      <c r="AB60" s="128"/>
      <c r="AC60" s="128"/>
    </row>
    <row r="61" spans="1:31" s="127" customFormat="1" x14ac:dyDescent="0.2">
      <c r="AB61" s="128"/>
      <c r="AC61" s="128"/>
    </row>
    <row r="62" spans="1:31" s="127" customFormat="1" x14ac:dyDescent="0.2">
      <c r="AB62" s="128"/>
      <c r="AC62" s="128"/>
    </row>
    <row r="63" spans="1:31" s="127" customFormat="1" x14ac:dyDescent="0.2">
      <c r="AB63" s="128"/>
      <c r="AC63" s="128"/>
    </row>
    <row r="64" spans="1:31" s="79" customFormat="1" x14ac:dyDescent="0.2">
      <c r="D64" s="186"/>
      <c r="V64" s="114"/>
      <c r="W64" s="114"/>
      <c r="X64" s="114"/>
      <c r="Y64" s="114"/>
      <c r="Z64" s="114"/>
      <c r="AA64" s="114"/>
      <c r="AB64" s="115"/>
      <c r="AC64" s="115"/>
      <c r="AD64" s="127"/>
      <c r="AE64" s="127"/>
    </row>
    <row r="65" spans="4:31" s="79" customFormat="1" x14ac:dyDescent="0.2">
      <c r="D65" s="186"/>
      <c r="V65" s="114"/>
      <c r="W65" s="114"/>
      <c r="X65" s="114"/>
      <c r="Y65" s="114"/>
      <c r="Z65" s="114"/>
      <c r="AA65" s="114"/>
      <c r="AB65" s="115"/>
      <c r="AC65" s="115"/>
      <c r="AD65" s="127"/>
      <c r="AE65" s="127"/>
    </row>
    <row r="66" spans="4:31" s="79" customFormat="1" x14ac:dyDescent="0.2">
      <c r="D66" s="186"/>
      <c r="E66" s="186"/>
      <c r="V66" s="114"/>
      <c r="W66" s="114"/>
      <c r="X66" s="114"/>
      <c r="Y66" s="114"/>
      <c r="Z66" s="114"/>
      <c r="AA66" s="114"/>
      <c r="AB66" s="115"/>
      <c r="AC66" s="115"/>
      <c r="AD66" s="127"/>
      <c r="AE66" s="127"/>
    </row>
    <row r="67" spans="4:31" s="79" customFormat="1" x14ac:dyDescent="0.2">
      <c r="V67" s="114"/>
      <c r="W67" s="114"/>
      <c r="X67" s="114"/>
      <c r="Y67" s="114"/>
      <c r="Z67" s="114"/>
      <c r="AA67" s="114"/>
      <c r="AB67" s="115"/>
      <c r="AC67" s="115"/>
      <c r="AD67" s="127"/>
      <c r="AE67" s="127"/>
    </row>
    <row r="68" spans="4:31" s="79" customFormat="1" x14ac:dyDescent="0.2">
      <c r="V68" s="114"/>
      <c r="W68" s="114"/>
      <c r="X68" s="114"/>
      <c r="Y68" s="114"/>
      <c r="Z68" s="114"/>
      <c r="AA68" s="114"/>
      <c r="AB68" s="115"/>
      <c r="AC68" s="115"/>
      <c r="AD68" s="127"/>
      <c r="AE68" s="127"/>
    </row>
    <row r="69" spans="4:31" s="79" customFormat="1" x14ac:dyDescent="0.2">
      <c r="V69" s="114"/>
      <c r="W69" s="114"/>
      <c r="X69" s="114"/>
      <c r="Y69" s="114"/>
      <c r="Z69" s="114"/>
      <c r="AA69" s="114"/>
      <c r="AB69" s="115"/>
      <c r="AC69" s="115"/>
      <c r="AD69" s="127"/>
      <c r="AE69" s="127"/>
    </row>
    <row r="70" spans="4:31" s="79" customFormat="1" x14ac:dyDescent="0.2">
      <c r="V70" s="114"/>
      <c r="W70" s="114"/>
      <c r="X70" s="114"/>
      <c r="Y70" s="114"/>
      <c r="Z70" s="114"/>
      <c r="AA70" s="114"/>
      <c r="AB70" s="115"/>
      <c r="AC70" s="115"/>
      <c r="AD70" s="127"/>
      <c r="AE70"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0" priority="9" stopIfTrue="1">
      <formula>W17=1</formula>
    </cfRule>
  </conditionalFormatting>
  <conditionalFormatting sqref="S8:T8">
    <cfRule type="expression" dxfId="9" priority="10" stopIfTrue="1">
      <formula>AB17=1</formula>
    </cfRule>
  </conditionalFormatting>
  <conditionalFormatting sqref="E40:O40 H26:J39 L26:M39 Q40:R40 R26:R39">
    <cfRule type="cellIs" dxfId="8" priority="7" stopIfTrue="1" operator="equal">
      <formula>0</formula>
    </cfRule>
  </conditionalFormatting>
  <conditionalFormatting sqref="G10">
    <cfRule type="cellIs" priority="8" stopIfTrue="1" operator="equal">
      <formula>0</formula>
    </cfRule>
  </conditionalFormatting>
  <conditionalFormatting sqref="N8:O8">
    <cfRule type="expression" dxfId="7" priority="11" stopIfTrue="1">
      <formula>U17=1</formula>
    </cfRule>
  </conditionalFormatting>
  <conditionalFormatting sqref="P8">
    <cfRule type="expression" dxfId="6" priority="6" stopIfTrue="1">
      <formula>V17=1</formula>
    </cfRule>
  </conditionalFormatting>
  <conditionalFormatting sqref="P40">
    <cfRule type="cellIs" dxfId="5" priority="5" stopIfTrue="1" operator="equal">
      <formula>0</formula>
    </cfRule>
  </conditionalFormatting>
  <conditionalFormatting sqref="O26:Q37">
    <cfRule type="cellIs" dxfId="4" priority="3" stopIfTrue="1" operator="equal">
      <formula>0</formula>
    </cfRule>
    <cfRule type="expression" dxfId="3" priority="4" stopIfTrue="1">
      <formula>$N$24&lt;&gt;""</formula>
    </cfRule>
  </conditionalFormatting>
  <conditionalFormatting sqref="M8">
    <cfRule type="expression" dxfId="2" priority="12" stopIfTrue="1">
      <formula>N17=1</formula>
    </cfRule>
  </conditionalFormatting>
  <conditionalFormatting sqref="C38 J38">
    <cfRule type="expression" dxfId="1" priority="2" stopIfTrue="1">
      <formula>$E$40+$F$40+$G$40=0</formula>
    </cfRule>
  </conditionalFormatting>
  <conditionalFormatting sqref="K11:M11 K13:M13 K15:M15 K19">
    <cfRule type="expression" dxfId="0" priority="1" stopIfTrue="1">
      <formula>$U$17=1</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indexed="44"/>
    <pageSetUpPr fitToPage="1"/>
  </sheetPr>
  <dimension ref="A1:T86"/>
  <sheetViews>
    <sheetView showGridLines="0" showRowColHeaders="0" zoomScale="115" zoomScaleNormal="115" workbookViewId="0"/>
  </sheetViews>
  <sheetFormatPr baseColWidth="10" defaultRowHeight="12.75" x14ac:dyDescent="0.2"/>
  <cols>
    <col min="1" max="1" width="5.42578125" style="1" customWidth="1"/>
    <col min="2" max="2" width="2.42578125" style="1" customWidth="1"/>
    <col min="3" max="3" width="3.140625" style="1" customWidth="1"/>
    <col min="4" max="4" width="18.5703125" style="1" customWidth="1"/>
    <col min="5" max="5" width="42.5703125" style="1" customWidth="1"/>
    <col min="6" max="6" width="12" style="1" customWidth="1"/>
    <col min="7" max="7" width="5.140625" style="1" customWidth="1"/>
    <col min="8" max="8" width="11.28515625" style="1" customWidth="1"/>
    <col min="9" max="9" width="11.42578125" style="1"/>
    <col min="10" max="10" width="14.5703125" style="1" customWidth="1"/>
    <col min="11" max="11" width="14.5703125" style="1" hidden="1" customWidth="1"/>
    <col min="12" max="12" width="1.28515625" style="1" customWidth="1"/>
    <col min="13" max="13" width="9.140625" style="205" hidden="1" customWidth="1"/>
    <col min="14" max="14" width="7.28515625" style="205" hidden="1" customWidth="1"/>
    <col min="15" max="15" width="7.42578125" style="205" hidden="1" customWidth="1"/>
    <col min="16" max="16" width="11" style="205" hidden="1" customWidth="1"/>
    <col min="17" max="17" width="10" style="205" hidden="1" customWidth="1"/>
    <col min="18" max="20" width="11.42578125" style="202"/>
    <col min="21" max="16384" width="11.42578125" style="1"/>
  </cols>
  <sheetData>
    <row r="1" spans="1:17" ht="15.75" customHeight="1" x14ac:dyDescent="0.2">
      <c r="M1" s="418"/>
      <c r="N1" s="418"/>
      <c r="O1" s="418"/>
      <c r="P1" s="418"/>
      <c r="Q1" s="418"/>
    </row>
    <row r="2" spans="1:17" ht="6.75" customHeight="1" x14ac:dyDescent="0.2">
      <c r="B2" s="16"/>
      <c r="C2" s="16"/>
      <c r="D2" s="16"/>
      <c r="E2" s="16"/>
      <c r="F2" s="16"/>
      <c r="G2" s="16"/>
      <c r="H2" s="16"/>
      <c r="I2" s="16"/>
      <c r="J2" s="16"/>
      <c r="K2" s="16"/>
      <c r="L2" s="16"/>
      <c r="M2" s="120"/>
      <c r="N2" s="120"/>
      <c r="O2" s="120"/>
      <c r="P2" s="120"/>
      <c r="Q2" s="120"/>
    </row>
    <row r="3" spans="1:17" ht="8.25" customHeight="1" x14ac:dyDescent="0.2">
      <c r="A3" s="506" t="s">
        <v>191</v>
      </c>
      <c r="B3" s="507"/>
      <c r="C3" s="507"/>
      <c r="D3" s="507"/>
      <c r="E3" s="507"/>
      <c r="F3" s="507"/>
      <c r="G3" s="507"/>
      <c r="H3" s="507"/>
      <c r="I3" s="17"/>
      <c r="J3" s="18"/>
      <c r="K3" s="18"/>
      <c r="L3" s="17"/>
      <c r="M3" s="120"/>
      <c r="N3" s="120"/>
      <c r="O3" s="120"/>
      <c r="P3" s="120"/>
      <c r="Q3" s="120"/>
    </row>
    <row r="4" spans="1:17" ht="9.75" customHeight="1" x14ac:dyDescent="0.2">
      <c r="A4" s="507"/>
      <c r="B4" s="507"/>
      <c r="C4" s="507"/>
      <c r="D4" s="507"/>
      <c r="E4" s="507"/>
      <c r="F4" s="507"/>
      <c r="G4" s="507"/>
      <c r="H4" s="507"/>
      <c r="I4" s="16"/>
      <c r="J4" s="16"/>
      <c r="K4" s="16"/>
      <c r="L4" s="16"/>
      <c r="M4" s="120"/>
      <c r="N4" s="120"/>
      <c r="O4" s="120"/>
      <c r="P4" s="120"/>
      <c r="Q4" s="120"/>
    </row>
    <row r="5" spans="1:17" ht="15" customHeight="1" x14ac:dyDescent="0.25">
      <c r="B5" s="16"/>
      <c r="C5" s="16"/>
      <c r="D5" s="19"/>
      <c r="E5" s="16"/>
      <c r="F5" s="16"/>
      <c r="G5" s="16"/>
      <c r="H5" s="16"/>
      <c r="I5" s="16"/>
      <c r="J5" s="20"/>
      <c r="K5" s="20"/>
      <c r="L5" s="21"/>
      <c r="M5" s="120"/>
      <c r="N5" s="120"/>
      <c r="O5" s="120"/>
      <c r="P5" s="120"/>
      <c r="Q5" s="120"/>
    </row>
    <row r="6" spans="1:17" ht="14.25" customHeight="1" x14ac:dyDescent="0.2">
      <c r="B6" s="16"/>
      <c r="C6" s="16"/>
      <c r="D6" s="47"/>
      <c r="E6" s="47"/>
      <c r="F6" s="27"/>
      <c r="G6" s="27"/>
      <c r="H6" s="27"/>
      <c r="I6" s="27"/>
      <c r="J6" s="102"/>
      <c r="K6" s="102"/>
      <c r="L6" s="16"/>
      <c r="M6" s="120"/>
      <c r="N6" s="120"/>
      <c r="O6" s="120"/>
      <c r="P6" s="120"/>
      <c r="Q6" s="120"/>
    </row>
    <row r="7" spans="1:17" ht="16.5" customHeight="1" thickBot="1" x14ac:dyDescent="0.25">
      <c r="B7" s="16"/>
      <c r="C7" s="526" t="s">
        <v>85</v>
      </c>
      <c r="D7" s="527"/>
      <c r="E7" s="337" t="str">
        <f>IF(Stammblatt!E7="","BITTE IM ’STAMMBLATT' EINGEBEN",Stammblatt!E7)</f>
        <v>BITTE IM ’STAMMBLATT' EINGEBEN</v>
      </c>
      <c r="F7" s="16"/>
      <c r="G7" s="16"/>
      <c r="H7" s="16"/>
      <c r="I7" s="16"/>
      <c r="J7" s="16"/>
      <c r="K7" s="87">
        <f>'LB 1'!V13</f>
        <v>0</v>
      </c>
      <c r="L7" s="16"/>
      <c r="M7" s="120"/>
      <c r="N7" s="120"/>
      <c r="O7" s="120"/>
      <c r="P7" s="120"/>
      <c r="Q7" s="120"/>
    </row>
    <row r="8" spans="1:17" ht="23.25" customHeight="1" thickBot="1" x14ac:dyDescent="0.4">
      <c r="B8" s="16"/>
      <c r="C8" s="338"/>
      <c r="D8" s="528"/>
      <c r="E8" s="529"/>
      <c r="F8" s="16"/>
      <c r="G8" s="130" t="s">
        <v>53</v>
      </c>
      <c r="H8" s="16"/>
      <c r="I8" s="16"/>
      <c r="J8" s="436">
        <f>Stammblatt!M6</f>
        <v>2024</v>
      </c>
      <c r="K8" s="419" t="s">
        <v>86</v>
      </c>
      <c r="L8" s="23"/>
      <c r="M8" s="120"/>
      <c r="N8" s="120" t="s">
        <v>173</v>
      </c>
      <c r="O8" s="120">
        <f>Stammblatt!Y17</f>
        <v>2</v>
      </c>
      <c r="P8" s="120"/>
      <c r="Q8" s="120"/>
    </row>
    <row r="9" spans="1:17" ht="6" customHeight="1" x14ac:dyDescent="0.2">
      <c r="B9" s="16"/>
      <c r="C9" s="338"/>
      <c r="D9" s="339"/>
      <c r="E9" s="340"/>
      <c r="F9" s="16"/>
      <c r="G9" s="16"/>
      <c r="H9" s="16"/>
      <c r="I9" s="16"/>
      <c r="J9" s="16"/>
      <c r="K9" s="315"/>
      <c r="L9" s="24"/>
      <c r="M9" s="120"/>
      <c r="N9" s="120"/>
      <c r="O9" s="120"/>
      <c r="P9" s="120"/>
      <c r="Q9" s="120"/>
    </row>
    <row r="10" spans="1:17" ht="15.75" customHeight="1" x14ac:dyDescent="0.2">
      <c r="B10" s="16"/>
      <c r="C10" s="341"/>
      <c r="D10" s="523" t="str">
        <f>IF(Stammblatt!$E$11="","",Stammblatt!$E$11)</f>
        <v/>
      </c>
      <c r="E10" s="524"/>
      <c r="F10" s="525"/>
      <c r="G10" s="525"/>
      <c r="H10" s="525"/>
      <c r="I10" s="525"/>
      <c r="J10" s="110"/>
      <c r="K10" s="209"/>
      <c r="L10" s="87">
        <f>IF('LB 1'!C13="",0,1)</f>
        <v>0</v>
      </c>
      <c r="M10" s="120"/>
      <c r="N10" s="120"/>
      <c r="O10" s="120"/>
      <c r="P10" s="377"/>
      <c r="Q10" s="120"/>
    </row>
    <row r="11" spans="1:17" ht="6" customHeight="1" x14ac:dyDescent="0.2">
      <c r="B11" s="16"/>
      <c r="C11" s="344"/>
      <c r="D11" s="342"/>
      <c r="E11" s="343"/>
      <c r="F11" s="16"/>
      <c r="G11" s="16"/>
      <c r="H11" s="16"/>
      <c r="I11" s="16"/>
      <c r="J11" s="16"/>
      <c r="K11" s="52"/>
      <c r="L11" s="88"/>
      <c r="M11" s="120"/>
      <c r="N11" s="120"/>
      <c r="O11" s="120"/>
      <c r="P11" s="120"/>
      <c r="Q11" s="120"/>
    </row>
    <row r="12" spans="1:17" ht="15.75" customHeight="1" x14ac:dyDescent="0.2">
      <c r="B12" s="16"/>
      <c r="C12" s="341"/>
      <c r="D12" s="523" t="str">
        <f>IF(Stammblatt!$E$13="","",Stammblatt!$E$13)</f>
        <v/>
      </c>
      <c r="E12" s="524"/>
      <c r="F12" s="16"/>
      <c r="G12" s="16"/>
      <c r="H12" s="16"/>
      <c r="I12" s="16"/>
      <c r="J12" s="16"/>
      <c r="K12" s="52"/>
      <c r="L12" s="89">
        <f>IF('LB 1'!C15="",0,1)</f>
        <v>0</v>
      </c>
      <c r="M12" s="120"/>
      <c r="N12" s="120"/>
      <c r="O12" s="120"/>
      <c r="P12" s="377"/>
      <c r="Q12" s="120"/>
    </row>
    <row r="13" spans="1:17" ht="6" customHeight="1" x14ac:dyDescent="0.2">
      <c r="B13" s="16"/>
      <c r="C13" s="344"/>
      <c r="D13" s="342"/>
      <c r="E13" s="343"/>
      <c r="F13" s="109"/>
      <c r="G13" s="109"/>
      <c r="H13" s="109"/>
      <c r="I13" s="109"/>
      <c r="J13" s="109"/>
      <c r="K13" s="210"/>
      <c r="L13" s="89"/>
      <c r="M13" s="120"/>
      <c r="N13" s="120"/>
      <c r="O13" s="120"/>
      <c r="P13" s="120"/>
      <c r="Q13" s="120"/>
    </row>
    <row r="14" spans="1:17" ht="15.75" customHeight="1" x14ac:dyDescent="0.2">
      <c r="B14" s="16"/>
      <c r="C14" s="341"/>
      <c r="D14" s="523" t="str">
        <f>IF(Stammblatt!$E$15="","",Stammblatt!$E$15)</f>
        <v/>
      </c>
      <c r="E14" s="524"/>
      <c r="F14" s="109"/>
      <c r="G14" s="109"/>
      <c r="H14" s="109"/>
      <c r="I14" s="109"/>
      <c r="J14" s="109"/>
      <c r="K14" s="210"/>
      <c r="L14" s="89">
        <f>IF('LB 1'!C17="",0,1)</f>
        <v>0</v>
      </c>
      <c r="M14" s="120"/>
      <c r="N14" s="120"/>
      <c r="O14" s="120"/>
      <c r="P14" s="120"/>
      <c r="Q14" s="120"/>
    </row>
    <row r="15" spans="1:17" ht="6" customHeight="1" x14ac:dyDescent="0.2">
      <c r="B15" s="16"/>
      <c r="C15" s="344"/>
      <c r="D15" s="342"/>
      <c r="E15" s="343"/>
      <c r="F15" s="109"/>
      <c r="G15" s="109"/>
      <c r="H15" s="109"/>
      <c r="I15" s="109"/>
      <c r="J15" s="109"/>
      <c r="K15" s="210"/>
      <c r="L15" s="88"/>
      <c r="M15" s="120"/>
      <c r="N15" s="120"/>
      <c r="O15" s="120"/>
      <c r="P15" s="120"/>
      <c r="Q15" s="120"/>
    </row>
    <row r="16" spans="1:17" ht="15.75" customHeight="1" x14ac:dyDescent="0.2">
      <c r="B16" s="16"/>
      <c r="C16" s="341"/>
      <c r="D16" s="523" t="str">
        <f>IF(Stammblatt!$E$17="","",Stammblatt!$E$17)</f>
        <v/>
      </c>
      <c r="E16" s="524"/>
      <c r="F16" s="29"/>
      <c r="G16" s="29"/>
      <c r="H16" s="29"/>
      <c r="I16" s="29"/>
      <c r="J16" s="24"/>
      <c r="K16" s="211"/>
      <c r="L16" s="89" t="e">
        <f>IF('LB 1'!#REF!="",0,1)</f>
        <v>#REF!</v>
      </c>
      <c r="M16" s="120"/>
      <c r="N16" s="120"/>
      <c r="O16" s="120"/>
      <c r="P16" s="120"/>
      <c r="Q16" s="120"/>
    </row>
    <row r="17" spans="2:20" ht="7.5" customHeight="1" x14ac:dyDescent="0.4">
      <c r="B17" s="16"/>
      <c r="C17" s="345"/>
      <c r="D17" s="346"/>
      <c r="E17" s="347"/>
      <c r="F17" s="30"/>
      <c r="G17" s="34"/>
      <c r="H17" s="34"/>
      <c r="I17" s="30"/>
      <c r="J17" s="24"/>
      <c r="K17" s="212"/>
      <c r="L17" s="16"/>
      <c r="M17" s="120"/>
      <c r="N17" s="120"/>
      <c r="O17" s="120"/>
      <c r="P17" s="120"/>
      <c r="Q17" s="120"/>
    </row>
    <row r="18" spans="2:20" ht="9.75" customHeight="1" x14ac:dyDescent="0.2">
      <c r="B18" s="16"/>
      <c r="C18" s="16"/>
      <c r="D18" s="25"/>
      <c r="E18" s="31"/>
      <c r="F18" s="31"/>
      <c r="G18" s="31"/>
      <c r="H18" s="31"/>
      <c r="I18" s="31"/>
      <c r="J18" s="25"/>
      <c r="K18" s="316"/>
      <c r="L18" s="16"/>
      <c r="M18" s="120"/>
      <c r="N18" s="120"/>
      <c r="O18" s="120"/>
      <c r="P18" s="120"/>
      <c r="Q18" s="120"/>
    </row>
    <row r="19" spans="2:20" ht="31.5" customHeight="1" x14ac:dyDescent="0.2">
      <c r="B19" s="16"/>
      <c r="C19" s="16"/>
      <c r="D19" s="96" t="s">
        <v>24</v>
      </c>
      <c r="E19" s="96" t="s">
        <v>25</v>
      </c>
      <c r="F19" s="26" t="s">
        <v>27</v>
      </c>
      <c r="G19" s="33" t="s">
        <v>118</v>
      </c>
      <c r="H19" s="33" t="s">
        <v>28</v>
      </c>
      <c r="I19" s="33" t="s">
        <v>29</v>
      </c>
      <c r="J19" s="26" t="s">
        <v>26</v>
      </c>
      <c r="K19" s="371" t="str">
        <f>CONCATENATE("Lohn ",L19)</f>
        <v>Lohn 2025</v>
      </c>
      <c r="L19" s="16">
        <f>J8+1</f>
        <v>2025</v>
      </c>
      <c r="M19" s="120"/>
      <c r="N19" s="120"/>
      <c r="O19" s="120"/>
      <c r="P19" s="120"/>
      <c r="Q19" s="120"/>
    </row>
    <row r="20" spans="2:20" ht="18" customHeight="1" x14ac:dyDescent="0.2">
      <c r="B20" s="16"/>
      <c r="C20" s="108">
        <v>1</v>
      </c>
      <c r="D20" s="97" t="str">
        <f>IF('LB 1'!$Y$15="",'LB 1'!$K$15,"")</f>
        <v/>
      </c>
      <c r="E20" s="97" t="str">
        <f>IF('LB 1'!$I$40=0,"",CONCATENATE('LB 1'!$K$11,",",'LB 1'!$K$13))</f>
        <v/>
      </c>
      <c r="F20" s="98" t="str">
        <f>IF('LB 1'!$I$40=0,"",IF('LB 1'!$K$17="","",'LB 1'!$K$17))</f>
        <v/>
      </c>
      <c r="G20" s="99" t="str">
        <f>IF('LB 1'!$I$40=0,"",'LB 1'!$W$7)</f>
        <v/>
      </c>
      <c r="H20" s="99" t="str">
        <f>IF('LB 1'!$I$40=0,"",CONCATENATE((VLOOKUP(M20,$O$20:$Q$31,2)),$J$8))</f>
        <v/>
      </c>
      <c r="I20" s="99" t="str">
        <f>IF('LB 1'!$I$40=0,"",CONCATENATE((VLOOKUP(N20,$O$20:$Q$31,3)),$J$8))</f>
        <v/>
      </c>
      <c r="J20" s="100" t="str">
        <f>IF('LB 1'!$I$40=0,"",'LB 1'!$I$40)</f>
        <v/>
      </c>
      <c r="K20" s="372"/>
      <c r="L20" s="101"/>
      <c r="M20" s="205">
        <f>MIN('LB 1'!Y$26:Y$37)</f>
        <v>0</v>
      </c>
      <c r="N20" s="378">
        <f>MAX('LB 1'!Y$26:Y$37)</f>
        <v>0</v>
      </c>
      <c r="O20" s="120">
        <v>1</v>
      </c>
      <c r="P20" s="204" t="s">
        <v>61</v>
      </c>
      <c r="Q20" s="204" t="s">
        <v>73</v>
      </c>
      <c r="R20" s="203"/>
    </row>
    <row r="21" spans="2:20" s="2" customFormat="1" ht="18" customHeight="1" x14ac:dyDescent="0.2">
      <c r="B21" s="24"/>
      <c r="C21" s="108">
        <v>2</v>
      </c>
      <c r="D21" s="97" t="str">
        <f>IF('LB 2'!$Y$15="",'LB 2'!$K$15,"")</f>
        <v/>
      </c>
      <c r="E21" s="97" t="str">
        <f>IF('LB 2'!$I$40=0,"",CONCATENATE('LB 2'!$K$11,",",'LB 2'!$K$13))</f>
        <v/>
      </c>
      <c r="F21" s="98" t="str">
        <f>IF('LB 2'!$I$40=0,"",IF('LB 2'!$K$17="","",'LB 2'!$K$17))</f>
        <v/>
      </c>
      <c r="G21" s="99" t="str">
        <f>IF('LB 2'!$I$40=0,"",'LB 2'!$W$7)</f>
        <v/>
      </c>
      <c r="H21" s="99" t="str">
        <f>IF('LB 2'!$I$40=0,"",CONCATENATE((VLOOKUP(M21,$O$20:$Q$31,2)),$J$8))</f>
        <v/>
      </c>
      <c r="I21" s="99" t="str">
        <f>IF('LB 2'!$I$40=0,"",CONCATENATE((VLOOKUP(N21,$O$20:$Q$31,3)),$J$8))</f>
        <v/>
      </c>
      <c r="J21" s="100" t="str">
        <f>IF('LB 2'!$I$40=0,"",'LB 2'!$I$40)</f>
        <v/>
      </c>
      <c r="K21" s="372"/>
      <c r="L21" s="101"/>
      <c r="M21" s="205">
        <f>MIN('LB 2'!Y$26:Y$37)</f>
        <v>0</v>
      </c>
      <c r="N21" s="378">
        <f>MAX('LB 2'!Y$26:Y$37)</f>
        <v>0</v>
      </c>
      <c r="O21" s="120">
        <v>2</v>
      </c>
      <c r="P21" s="204" t="s">
        <v>62</v>
      </c>
      <c r="Q21" s="204" t="s">
        <v>74</v>
      </c>
      <c r="R21" s="205"/>
      <c r="S21" s="205"/>
      <c r="T21" s="205"/>
    </row>
    <row r="22" spans="2:20" s="2" customFormat="1" ht="18" customHeight="1" x14ac:dyDescent="0.2">
      <c r="B22" s="24"/>
      <c r="C22" s="108">
        <v>3</v>
      </c>
      <c r="D22" s="97" t="str">
        <f>IF('LB 3'!$Y$15="",'LB 3'!$K$15,"")</f>
        <v/>
      </c>
      <c r="E22" s="97" t="str">
        <f>IF('LB 3'!$I$40=0,"",CONCATENATE('LB 3'!$K$11,",",'LB 3'!$K$13))</f>
        <v/>
      </c>
      <c r="F22" s="98" t="str">
        <f>IF('LB 3'!$I$40=0,"",IF('LB 3'!$K$17="","",'LB 3'!$K$17))</f>
        <v/>
      </c>
      <c r="G22" s="99" t="str">
        <f>IF('LB 3'!$I$40=0,"",'LB 3'!$W$7)</f>
        <v/>
      </c>
      <c r="H22" s="99" t="str">
        <f>IF('LB 3'!$I$40=0,"",CONCATENATE((VLOOKUP(M22,$O$20:$Q$31,2)),$J$8))</f>
        <v/>
      </c>
      <c r="I22" s="99" t="str">
        <f>IF('LB 3'!$I$40=0,"",CONCATENATE((VLOOKUP(N22,$O$20:$Q$31,3)),$J$8))</f>
        <v/>
      </c>
      <c r="J22" s="100" t="str">
        <f>IF('LB 3'!$I$40=0,"",'LB 3'!$I$40)</f>
        <v/>
      </c>
      <c r="K22" s="372"/>
      <c r="L22" s="101"/>
      <c r="M22" s="205">
        <f>MIN('LB 3'!Y$26:Y$37)</f>
        <v>0</v>
      </c>
      <c r="N22" s="378">
        <f>MAX('LB 3'!Y$26:Y$37)</f>
        <v>0</v>
      </c>
      <c r="O22" s="120">
        <v>3</v>
      </c>
      <c r="P22" s="204" t="s">
        <v>63</v>
      </c>
      <c r="Q22" s="204" t="s">
        <v>75</v>
      </c>
      <c r="R22" s="205"/>
      <c r="S22" s="205"/>
      <c r="T22" s="205"/>
    </row>
    <row r="23" spans="2:20" s="2" customFormat="1" ht="18" customHeight="1" x14ac:dyDescent="0.2">
      <c r="B23" s="24"/>
      <c r="C23" s="108">
        <v>4</v>
      </c>
      <c r="D23" s="97" t="str">
        <f>IF('LB 4'!$Y$15="",'LB 4'!$K$15,"")</f>
        <v/>
      </c>
      <c r="E23" s="97" t="str">
        <f>IF('LB 4'!$I$40=0,"",CONCATENATE('LB 4'!$K$11,",",'LB 4'!$K$13))</f>
        <v/>
      </c>
      <c r="F23" s="98" t="str">
        <f>IF('LB 4'!$I$40=0,"",IF('LB 4'!$K$17="","",'LB 4'!$K$17))</f>
        <v/>
      </c>
      <c r="G23" s="99" t="str">
        <f>IF('LB 4'!$I$40=0,"",'LB 4'!$W$7)</f>
        <v/>
      </c>
      <c r="H23" s="99" t="str">
        <f>IF('LB 4'!$I$40=0,"",CONCATENATE((VLOOKUP(M23,$O$20:$Q$31,2)),$J$8))</f>
        <v/>
      </c>
      <c r="I23" s="99" t="str">
        <f>IF('LB 4'!$I$40=0,"",CONCATENATE((VLOOKUP(N23,$O$20:$Q$31,3)),$J$8))</f>
        <v/>
      </c>
      <c r="J23" s="100" t="str">
        <f>IF('LB 4'!$I$40=0,"",'LB 4'!$I$40)</f>
        <v/>
      </c>
      <c r="K23" s="372"/>
      <c r="L23" s="101"/>
      <c r="M23" s="205">
        <f>MIN('LB 4'!Y$26:Y$37)</f>
        <v>0</v>
      </c>
      <c r="N23" s="378">
        <f>MAX('LB 4'!Y$26:Y$37)</f>
        <v>0</v>
      </c>
      <c r="O23" s="120">
        <v>4</v>
      </c>
      <c r="P23" s="204" t="s">
        <v>64</v>
      </c>
      <c r="Q23" s="204" t="s">
        <v>76</v>
      </c>
      <c r="R23" s="205"/>
      <c r="S23" s="205"/>
      <c r="T23" s="205"/>
    </row>
    <row r="24" spans="2:20" s="2" customFormat="1" ht="18" customHeight="1" x14ac:dyDescent="0.2">
      <c r="B24" s="24"/>
      <c r="C24" s="108">
        <v>5</v>
      </c>
      <c r="D24" s="97" t="str">
        <f>IF('LB 5'!$Y$15="",'LB 5'!$K$15,"")</f>
        <v/>
      </c>
      <c r="E24" s="97" t="str">
        <f>IF('LB 5'!$I$40=0,"",CONCATENATE('LB 5'!$K$11,",",'LB 5'!$K$13))</f>
        <v/>
      </c>
      <c r="F24" s="98" t="str">
        <f>IF('LB 5'!$I$40=0,"",IF('LB 5'!$K$17="","",'LB 5'!$K$17))</f>
        <v/>
      </c>
      <c r="G24" s="99" t="str">
        <f>IF('LB 5'!$I$40=0,"",'LB 5'!$W$7)</f>
        <v/>
      </c>
      <c r="H24" s="99" t="str">
        <f>IF('LB 5'!$I$40=0,"",CONCATENATE((VLOOKUP(M24,$O$20:$Q$31,2)),$J$8))</f>
        <v/>
      </c>
      <c r="I24" s="99" t="str">
        <f>IF('LB 5'!$I$40=0,"",CONCATENATE((VLOOKUP(N24,$O$20:$Q$31,3)),$J$8))</f>
        <v/>
      </c>
      <c r="J24" s="100" t="str">
        <f>IF('LB 5'!$I$40=0,"",'LB 5'!$I$40)</f>
        <v/>
      </c>
      <c r="K24" s="372"/>
      <c r="L24" s="101"/>
      <c r="M24" s="205">
        <f>MIN('LB 5'!Y$26:Y$37)</f>
        <v>0</v>
      </c>
      <c r="N24" s="378">
        <f>MAX('LB 5'!Y$26:Y$37)</f>
        <v>0</v>
      </c>
      <c r="O24" s="120">
        <v>5</v>
      </c>
      <c r="P24" s="204" t="s">
        <v>65</v>
      </c>
      <c r="Q24" s="204" t="s">
        <v>77</v>
      </c>
      <c r="R24" s="205"/>
      <c r="S24" s="205"/>
      <c r="T24" s="205"/>
    </row>
    <row r="25" spans="2:20" s="2" customFormat="1" ht="18" customHeight="1" x14ac:dyDescent="0.2">
      <c r="B25" s="24"/>
      <c r="C25" s="108">
        <v>6</v>
      </c>
      <c r="D25" s="97" t="str">
        <f>IF('LB 6'!$Y$15="",'LB 6'!$K$15,"")</f>
        <v/>
      </c>
      <c r="E25" s="97" t="str">
        <f>IF('LB 6'!$I$40=0,"",CONCATENATE('LB 6'!$K$11,",",'LB 6'!$K$13))</f>
        <v/>
      </c>
      <c r="F25" s="98" t="str">
        <f>IF('LB 6'!$I$40=0,"",IF('LB 6'!$K$17="","",'LB 6'!$K$17))</f>
        <v/>
      </c>
      <c r="G25" s="99" t="str">
        <f>IF('LB 6'!$I$40=0,"",'LB 6'!$W$7)</f>
        <v/>
      </c>
      <c r="H25" s="99" t="str">
        <f>IF('LB 6'!$I$40=0,"",CONCATENATE((VLOOKUP(M25,$O$20:$Q$31,2)),$J$8))</f>
        <v/>
      </c>
      <c r="I25" s="99" t="str">
        <f>IF('LB 6'!$I$40=0,"",CONCATENATE((VLOOKUP(N25,$O$20:$Q$31,3)),$J$8))</f>
        <v/>
      </c>
      <c r="J25" s="100" t="str">
        <f>IF('LB 6'!$I$40=0,"",'LB 6'!$I$40)</f>
        <v/>
      </c>
      <c r="K25" s="372"/>
      <c r="L25" s="101"/>
      <c r="M25" s="205">
        <f>MIN('LB 6'!Y$26:Y$37)</f>
        <v>0</v>
      </c>
      <c r="N25" s="378">
        <f>MAX('LB 6'!Y$26:Y$37)</f>
        <v>0</v>
      </c>
      <c r="O25" s="120">
        <v>6</v>
      </c>
      <c r="P25" s="204" t="s">
        <v>66</v>
      </c>
      <c r="Q25" s="204" t="s">
        <v>78</v>
      </c>
      <c r="R25" s="205"/>
      <c r="S25" s="205"/>
      <c r="T25" s="205"/>
    </row>
    <row r="26" spans="2:20" s="2" customFormat="1" ht="18" customHeight="1" x14ac:dyDescent="0.2">
      <c r="B26" s="24"/>
      <c r="C26" s="108">
        <v>7</v>
      </c>
      <c r="D26" s="97" t="str">
        <f>IF('LB 7'!$Y$15="",'LB 7'!$K$15,"")</f>
        <v/>
      </c>
      <c r="E26" s="97" t="str">
        <f>IF('LB 7'!$I$40=0,"",CONCATENATE('LB 7'!$K$11,",",'LB 7'!$K$13))</f>
        <v/>
      </c>
      <c r="F26" s="98" t="str">
        <f>IF('LB 7'!$I$40=0,"",IF('LB 7'!$K$17="","",'LB 7'!$K$17))</f>
        <v/>
      </c>
      <c r="G26" s="99" t="str">
        <f>IF('LB 7'!$I$40=0,"",'LB 7'!$W$7)</f>
        <v/>
      </c>
      <c r="H26" s="99" t="str">
        <f>IF('LB 7'!$I$40=0,"",CONCATENATE((VLOOKUP(M26,$O$20:$Q$31,2)),$J$8))</f>
        <v/>
      </c>
      <c r="I26" s="99" t="str">
        <f>IF('LB 7'!$I$40=0,"",CONCATENATE((VLOOKUP(N26,$O$20:$Q$31,3)),$J$8))</f>
        <v/>
      </c>
      <c r="J26" s="100" t="str">
        <f>IF('LB 7'!$I$40=0,"",'LB 7'!$I$40)</f>
        <v/>
      </c>
      <c r="K26" s="372"/>
      <c r="L26" s="101"/>
      <c r="M26" s="205">
        <f>MIN('LB 7'!Y$26:Y$37)</f>
        <v>0</v>
      </c>
      <c r="N26" s="378">
        <f>MAX('LB 7'!Y$26:Y$37)</f>
        <v>0</v>
      </c>
      <c r="O26" s="120">
        <v>7</v>
      </c>
      <c r="P26" s="204" t="s">
        <v>67</v>
      </c>
      <c r="Q26" s="204" t="s">
        <v>79</v>
      </c>
      <c r="R26" s="205"/>
      <c r="S26" s="205"/>
      <c r="T26" s="205"/>
    </row>
    <row r="27" spans="2:20" s="2" customFormat="1" ht="18" customHeight="1" x14ac:dyDescent="0.2">
      <c r="B27" s="24"/>
      <c r="C27" s="108">
        <v>8</v>
      </c>
      <c r="D27" s="97" t="str">
        <f>IF('LB 8'!$Y$15="",'LB 8'!$K$15,"")</f>
        <v/>
      </c>
      <c r="E27" s="97" t="str">
        <f>IF('LB 8'!$I$40=0,"",CONCATENATE('LB 8'!$K$11,",",'LB 8'!$K$13))</f>
        <v/>
      </c>
      <c r="F27" s="98" t="str">
        <f>IF('LB 8'!$I$40=0,"",IF('LB 8'!$K$17="","",'LB 8'!$K$17))</f>
        <v/>
      </c>
      <c r="G27" s="99" t="str">
        <f>IF('LB 8'!$I$40=0,"",'LB 8'!$W$7)</f>
        <v/>
      </c>
      <c r="H27" s="99" t="str">
        <f>IF('LB 8'!$I$40=0,"",CONCATENATE((VLOOKUP(M27,$O$20:$Q$31,2)),$J$8))</f>
        <v/>
      </c>
      <c r="I27" s="99" t="str">
        <f>IF('LB 8'!$I$40=0,"",CONCATENATE((VLOOKUP(N27,$O$20:$Q$31,3)),$J$8))</f>
        <v/>
      </c>
      <c r="J27" s="100" t="str">
        <f>IF('LB 8'!$I$40=0,"",'LB 8'!$I$40)</f>
        <v/>
      </c>
      <c r="K27" s="372"/>
      <c r="L27" s="101"/>
      <c r="M27" s="205">
        <f>MIN('LB 8'!Y$26:Y$37)</f>
        <v>0</v>
      </c>
      <c r="N27" s="378">
        <f>MAX('LB 8'!Y$26:Y$37)</f>
        <v>0</v>
      </c>
      <c r="O27" s="120">
        <v>8</v>
      </c>
      <c r="P27" s="204" t="s">
        <v>68</v>
      </c>
      <c r="Q27" s="204" t="s">
        <v>80</v>
      </c>
      <c r="R27" s="205"/>
      <c r="S27" s="205"/>
      <c r="T27" s="205"/>
    </row>
    <row r="28" spans="2:20" s="2" customFormat="1" ht="18" customHeight="1" x14ac:dyDescent="0.2">
      <c r="B28" s="24"/>
      <c r="C28" s="108">
        <v>9</v>
      </c>
      <c r="D28" s="97" t="str">
        <f>IF('LB 9'!$Y$15="",'LB 9'!$K$15,"")</f>
        <v/>
      </c>
      <c r="E28" s="97" t="str">
        <f>IF('LB 9'!$I$40=0,"",CONCATENATE('LB 9'!$K$11,",",'LB 9'!$K$13))</f>
        <v/>
      </c>
      <c r="F28" s="98" t="str">
        <f>IF('LB 9'!$I$40=0,"",IF('LB 9'!$K$17="","",'LB 9'!$K$17))</f>
        <v/>
      </c>
      <c r="G28" s="99" t="str">
        <f>IF('LB 9'!$I$40=0,"",'LB 9'!$W$7)</f>
        <v/>
      </c>
      <c r="H28" s="99" t="str">
        <f>IF('LB 9'!$I$40=0,"",CONCATENATE((VLOOKUP(M28,$O$20:$Q$31,2)),$J$8))</f>
        <v/>
      </c>
      <c r="I28" s="99" t="str">
        <f>IF('LB 9'!$I$40=0,"",CONCATENATE((VLOOKUP(N28,$O$20:$Q$31,3)),$J$8))</f>
        <v/>
      </c>
      <c r="J28" s="100" t="str">
        <f>IF('LB 9'!$I$40=0,"",'LB 9'!$I$40)</f>
        <v/>
      </c>
      <c r="K28" s="372"/>
      <c r="L28" s="101"/>
      <c r="M28" s="205">
        <f>MIN('LB 9'!Y$26:Y$37)</f>
        <v>0</v>
      </c>
      <c r="N28" s="378">
        <f>MAX('LB 9'!Y$26:Y$37)</f>
        <v>0</v>
      </c>
      <c r="O28" s="120">
        <v>9</v>
      </c>
      <c r="P28" s="204" t="s">
        <v>69</v>
      </c>
      <c r="Q28" s="204" t="s">
        <v>81</v>
      </c>
      <c r="R28" s="205"/>
      <c r="S28" s="205"/>
      <c r="T28" s="205"/>
    </row>
    <row r="29" spans="2:20" s="2" customFormat="1" ht="18" customHeight="1" x14ac:dyDescent="0.2">
      <c r="B29" s="24"/>
      <c r="C29" s="108">
        <v>10</v>
      </c>
      <c r="D29" s="97" t="str">
        <f>IF('LB 10'!$Y$15="",'LB 10'!$K$15,"")</f>
        <v/>
      </c>
      <c r="E29" s="97" t="str">
        <f>IF('LB 10'!$I$40=0,"",CONCATENATE('LB 10'!$K$11,",",'LB 10'!$K$13))</f>
        <v/>
      </c>
      <c r="F29" s="98" t="str">
        <f>IF('LB 10'!$I$40=0,"",IF('LB 10'!$K$17="","",'LB 10'!$K$17))</f>
        <v/>
      </c>
      <c r="G29" s="99" t="str">
        <f>IF('LB 10'!$I$40=0,"",'LB 10'!$W$7)</f>
        <v/>
      </c>
      <c r="H29" s="99" t="str">
        <f>IF('LB 10'!$I$40=0,"",CONCATENATE((VLOOKUP(M29,$O$20:$Q$31,2)),$J$8))</f>
        <v/>
      </c>
      <c r="I29" s="99" t="str">
        <f>IF('LB 10'!$I$40=0,"",CONCATENATE((VLOOKUP(N29,$O$20:$Q$31,3)),$J$8))</f>
        <v/>
      </c>
      <c r="J29" s="100" t="str">
        <f>IF('LB 10'!$I$40=0,"",'LB 10'!$I$40)</f>
        <v/>
      </c>
      <c r="K29" s="372"/>
      <c r="L29" s="101"/>
      <c r="M29" s="205">
        <f>MIN('LB 10'!Y$26:Y$37)</f>
        <v>0</v>
      </c>
      <c r="N29" s="378">
        <f>MAX('LB 10'!Y$26:Y$37)</f>
        <v>0</v>
      </c>
      <c r="O29" s="120">
        <v>10</v>
      </c>
      <c r="P29" s="204" t="s">
        <v>70</v>
      </c>
      <c r="Q29" s="204" t="s">
        <v>82</v>
      </c>
      <c r="R29" s="205"/>
      <c r="S29" s="205"/>
      <c r="T29" s="205"/>
    </row>
    <row r="30" spans="2:20" s="2" customFormat="1" ht="18" customHeight="1" x14ac:dyDescent="0.2">
      <c r="B30" s="24"/>
      <c r="C30" s="108">
        <v>11</v>
      </c>
      <c r="D30" s="97" t="str">
        <f>IF('LB 11'!$Y$15="",'LB 11'!$K$15,"")</f>
        <v/>
      </c>
      <c r="E30" s="97" t="str">
        <f>IF('LB 11'!$I$40=0,"",CONCATENATE('LB 11'!$K$11,",",'LB 11'!$K$13))</f>
        <v/>
      </c>
      <c r="F30" s="98" t="str">
        <f>IF('LB 11'!$I$40=0,"",IF('LB 11'!$K$17="","",'LB 11'!$K$17))</f>
        <v/>
      </c>
      <c r="G30" s="99" t="str">
        <f>IF('LB 11'!$I$40=0,"",'LB 11'!$W$7)</f>
        <v/>
      </c>
      <c r="H30" s="99" t="str">
        <f>IF('LB 11'!$I$40=0,"",CONCATENATE((VLOOKUP(M30,$O$20:$Q$31,2)),$J$8))</f>
        <v/>
      </c>
      <c r="I30" s="99" t="str">
        <f>IF('LB 11'!$I$40=0,"",CONCATENATE((VLOOKUP(N30,$O$20:$Q$31,3)),$J$8))</f>
        <v/>
      </c>
      <c r="J30" s="100" t="str">
        <f>IF('LB 11'!$I$40=0,"",'LB 11'!$I$40)</f>
        <v/>
      </c>
      <c r="K30" s="372"/>
      <c r="L30" s="101"/>
      <c r="M30" s="205">
        <f>MIN('LB 11'!Y$26:Y$37)</f>
        <v>0</v>
      </c>
      <c r="N30" s="378">
        <f>MAX('LB 11'!Y$26:Y$37)</f>
        <v>0</v>
      </c>
      <c r="O30" s="120">
        <v>11</v>
      </c>
      <c r="P30" s="204" t="s">
        <v>71</v>
      </c>
      <c r="Q30" s="204" t="s">
        <v>83</v>
      </c>
      <c r="R30" s="205"/>
      <c r="S30" s="205"/>
      <c r="T30" s="205"/>
    </row>
    <row r="31" spans="2:20" s="2" customFormat="1" ht="18" customHeight="1" x14ac:dyDescent="0.2">
      <c r="B31" s="24"/>
      <c r="C31" s="108">
        <v>12</v>
      </c>
      <c r="D31" s="97" t="str">
        <f>IF('LB 12'!$Y$15="",'LB 12'!$K$15,"")</f>
        <v/>
      </c>
      <c r="E31" s="97" t="str">
        <f>IF('LB 12'!$I$40=0,"",CONCATENATE('LB 12'!$K$11,",",'LB 12'!$K$13))</f>
        <v/>
      </c>
      <c r="F31" s="98" t="str">
        <f>IF('LB 12'!$I$40=0,"",IF('LB 12'!$K$17="","",'LB 12'!$K$17))</f>
        <v/>
      </c>
      <c r="G31" s="99" t="str">
        <f>IF('LB 12'!$I$40=0,"",'LB 12'!$W$7)</f>
        <v/>
      </c>
      <c r="H31" s="99" t="str">
        <f>IF('LB 12'!$I$40=0,"",CONCATENATE((VLOOKUP(M31,$O$20:$Q$31,2)),$J$8))</f>
        <v/>
      </c>
      <c r="I31" s="99" t="str">
        <f>IF('LB 12'!$I$40=0,"",CONCATENATE((VLOOKUP(N31,$O$20:$Q$31,3)),$J$8))</f>
        <v/>
      </c>
      <c r="J31" s="100" t="str">
        <f>IF('LB 12'!$I$40=0,"",'LB 12'!$I$40)</f>
        <v/>
      </c>
      <c r="K31" s="372"/>
      <c r="L31" s="101"/>
      <c r="M31" s="205">
        <f>MIN('LB 12'!Y$26:Y$37)</f>
        <v>0</v>
      </c>
      <c r="N31" s="378">
        <f>MAX('LB 12'!Y$26:Y$37)</f>
        <v>0</v>
      </c>
      <c r="O31" s="120">
        <v>12</v>
      </c>
      <c r="P31" s="204" t="s">
        <v>72</v>
      </c>
      <c r="Q31" s="204" t="s">
        <v>84</v>
      </c>
      <c r="R31" s="205"/>
      <c r="S31" s="205"/>
      <c r="T31" s="205"/>
    </row>
    <row r="32" spans="2:20" s="2" customFormat="1" ht="18" customHeight="1" x14ac:dyDescent="0.2">
      <c r="B32" s="24"/>
      <c r="C32" s="108">
        <v>13</v>
      </c>
      <c r="D32" s="97" t="str">
        <f>IF('LB 13'!$Y$15="",'LB 13'!$K$15,"")</f>
        <v/>
      </c>
      <c r="E32" s="97" t="str">
        <f>IF('LB 13'!$I$40=0,"",CONCATENATE('LB 13'!$K$11,",",'LB 13'!$K$13))</f>
        <v/>
      </c>
      <c r="F32" s="98" t="str">
        <f>IF('LB 13'!$I$40=0,"",IF('LB 13'!$K$17="","",'LB 13'!$K$17))</f>
        <v/>
      </c>
      <c r="G32" s="99" t="str">
        <f>IF('LB 13'!$I$40=0,"",'LB 13'!$W$7)</f>
        <v/>
      </c>
      <c r="H32" s="99" t="str">
        <f>IF('LB 13'!$I$40=0,"",CONCATENATE((VLOOKUP(M32,$O$20:$Q$31,2)),$J$8))</f>
        <v/>
      </c>
      <c r="I32" s="99" t="str">
        <f>IF('LB 13'!$I$40=0,"",CONCATENATE((VLOOKUP(N32,$O$20:$Q$31,3)),$J$8))</f>
        <v/>
      </c>
      <c r="J32" s="100" t="str">
        <f>IF('LB 13'!$I$40=0,"",'LB 13'!$I$40)</f>
        <v/>
      </c>
      <c r="K32" s="372"/>
      <c r="L32" s="101"/>
      <c r="M32" s="205">
        <f>MIN('LB 13'!Y$26:Y$37)</f>
        <v>0</v>
      </c>
      <c r="N32" s="378">
        <f>MAX('LB 13'!Y$26:Y$37)</f>
        <v>0</v>
      </c>
      <c r="O32" s="122"/>
      <c r="P32" s="122"/>
      <c r="Q32" s="205"/>
      <c r="R32" s="205"/>
      <c r="S32" s="205"/>
      <c r="T32" s="205"/>
    </row>
    <row r="33" spans="2:20" s="2" customFormat="1" ht="18" customHeight="1" x14ac:dyDescent="0.2">
      <c r="B33" s="24"/>
      <c r="C33" s="108">
        <v>14</v>
      </c>
      <c r="D33" s="97" t="str">
        <f>IF('LB 14'!$Y$15="",'LB 14'!$K$15,"")</f>
        <v/>
      </c>
      <c r="E33" s="97" t="str">
        <f>IF('LB 14'!$I$40=0,"",CONCATENATE('LB 14'!$K$11,",",'LB 14'!$K$13))</f>
        <v/>
      </c>
      <c r="F33" s="98" t="str">
        <f>IF('LB 14'!$I$40=0,"",IF('LB 14'!$K$17="","",'LB 14'!$K$17))</f>
        <v/>
      </c>
      <c r="G33" s="99" t="str">
        <f>IF('LB 14'!$I$40=0,"",'LB 14'!$W$7)</f>
        <v/>
      </c>
      <c r="H33" s="99" t="str">
        <f>IF('LB 14'!$I$40=0,"",CONCATENATE((VLOOKUP(M33,$O$20:$Q$31,2)),$J$8))</f>
        <v/>
      </c>
      <c r="I33" s="99" t="str">
        <f>IF('LB 14'!$I$40=0,"",CONCATENATE((VLOOKUP(N33,$O$20:$Q$31,3)),$J$8))</f>
        <v/>
      </c>
      <c r="J33" s="100" t="str">
        <f>IF('LB 14'!$I$40=0,"",'LB 14'!$I$40)</f>
        <v/>
      </c>
      <c r="K33" s="372"/>
      <c r="L33" s="101"/>
      <c r="M33" s="205">
        <f>MIN('LB 14'!Y$26:Y$37)</f>
        <v>0</v>
      </c>
      <c r="N33" s="378">
        <f>MAX('LB 14'!Y$26:Y$37)</f>
        <v>0</v>
      </c>
      <c r="O33" s="122"/>
      <c r="P33" s="122"/>
      <c r="Q33" s="205"/>
      <c r="R33" s="205"/>
      <c r="S33" s="205"/>
      <c r="T33" s="205"/>
    </row>
    <row r="34" spans="2:20" s="2" customFormat="1" ht="18" customHeight="1" x14ac:dyDescent="0.2">
      <c r="B34" s="24"/>
      <c r="C34" s="108">
        <v>15</v>
      </c>
      <c r="D34" s="97" t="str">
        <f>IF('LB 15'!$Y$15="",'LB 15'!$K$15,"")</f>
        <v/>
      </c>
      <c r="E34" s="97" t="str">
        <f>IF('LB 15'!$I$40=0,"",CONCATENATE('LB 15'!$K$11,",",'LB 15'!$K$13))</f>
        <v/>
      </c>
      <c r="F34" s="98" t="str">
        <f>IF('LB 15'!$I$40=0,"",IF('LB 15'!$K$17="","",'LB 15'!$K$17))</f>
        <v/>
      </c>
      <c r="G34" s="99" t="str">
        <f>IF('LB 15'!$I$40=0,"",'LB 15'!$W$7)</f>
        <v/>
      </c>
      <c r="H34" s="99" t="str">
        <f>IF('LB 15'!$I$40=0,"",CONCATENATE((VLOOKUP(M34,$O$20:$Q$31,2)),$J$8))</f>
        <v/>
      </c>
      <c r="I34" s="99" t="str">
        <f>IF('LB 15'!$I$40=0,"",CONCATENATE((VLOOKUP(N34,$O$20:$Q$31,3)),$J$8))</f>
        <v/>
      </c>
      <c r="J34" s="100" t="str">
        <f>IF('LB 15'!$I$40=0,"",'LB 15'!$I$40)</f>
        <v/>
      </c>
      <c r="K34" s="372"/>
      <c r="L34" s="101"/>
      <c r="M34" s="205">
        <f>MIN('LB 15'!Y$26:Y$37)</f>
        <v>0</v>
      </c>
      <c r="N34" s="378">
        <f>MAX('LB 15'!Y$26:Y$37)</f>
        <v>0</v>
      </c>
      <c r="O34" s="122"/>
      <c r="P34" s="122"/>
      <c r="Q34" s="205"/>
      <c r="R34" s="205"/>
      <c r="S34" s="205"/>
      <c r="T34" s="205"/>
    </row>
    <row r="35" spans="2:20" s="2" customFormat="1" ht="18" customHeight="1" x14ac:dyDescent="0.2">
      <c r="B35" s="24"/>
      <c r="C35" s="108">
        <v>16</v>
      </c>
      <c r="D35" s="97" t="str">
        <f>IF('LB 16'!$Y$15="",'LB 16'!$K$15,"")</f>
        <v/>
      </c>
      <c r="E35" s="97" t="str">
        <f>IF('LB 16'!$I$40=0,"",CONCATENATE('LB 16'!$K$11,",",'LB 16'!$K$13))</f>
        <v/>
      </c>
      <c r="F35" s="98" t="str">
        <f>IF('LB 16'!$I$40=0,"",IF('LB 16'!$K$17="","",'LB 16'!$K$17))</f>
        <v/>
      </c>
      <c r="G35" s="99" t="str">
        <f>IF('LB 16'!$I$40=0,"",'LB 16'!$W$7)</f>
        <v/>
      </c>
      <c r="H35" s="99" t="str">
        <f>IF('LB 16'!$I$40=0,"",CONCATENATE((VLOOKUP(M35,$O$20:$Q$31,2)),$J$8))</f>
        <v/>
      </c>
      <c r="I35" s="99" t="str">
        <f>IF('LB 16'!$I$40=0,"",CONCATENATE((VLOOKUP(N35,$O$20:$Q$31,3)),$J$8))</f>
        <v/>
      </c>
      <c r="J35" s="100" t="str">
        <f>IF('LB 16'!$I$40=0,"",'LB 16'!$I$40)</f>
        <v/>
      </c>
      <c r="K35" s="372"/>
      <c r="L35" s="101"/>
      <c r="M35" s="205">
        <f>MIN('LB 16'!Y$26:Y$37)</f>
        <v>0</v>
      </c>
      <c r="N35" s="378">
        <f>MAX('LB 16'!Y$26:Y$37)</f>
        <v>0</v>
      </c>
      <c r="O35" s="122"/>
      <c r="P35" s="122"/>
      <c r="Q35" s="205"/>
      <c r="R35" s="205"/>
      <c r="S35" s="205"/>
      <c r="T35" s="205"/>
    </row>
    <row r="36" spans="2:20" s="2" customFormat="1" ht="18" customHeight="1" x14ac:dyDescent="0.2">
      <c r="B36" s="24"/>
      <c r="C36" s="108">
        <v>17</v>
      </c>
      <c r="D36" s="458" t="str">
        <f>IF('LB 17'!$Y$15="",'LB 17'!$K$15,"")</f>
        <v/>
      </c>
      <c r="E36" s="458" t="str">
        <f>IF('LB 17'!$I$40=0,"",CONCATENATE('LB 17'!$K$11,",",'LB 17'!$K$13))</f>
        <v/>
      </c>
      <c r="F36" s="459" t="str">
        <f>IF('LB 17'!$I$40=0,"",IF('LB 17'!$K$17="","",'LB 17'!$K$17))</f>
        <v/>
      </c>
      <c r="G36" s="460" t="str">
        <f>IF('LB 17'!$I$40=0,"",'LB 17'!$W$7)</f>
        <v/>
      </c>
      <c r="H36" s="460" t="str">
        <f>IF('LB 17'!$I$40=0,"",CONCATENATE((VLOOKUP(M36,$O$20:$Q$31,2)),$J$8))</f>
        <v/>
      </c>
      <c r="I36" s="460" t="str">
        <f>IF('LB 17'!$I$40=0,"",CONCATENATE((VLOOKUP(N36,$O$20:$Q$31,3)),$J$8))</f>
        <v/>
      </c>
      <c r="J36" s="461" t="str">
        <f>IF('LB 17'!$I$40=0,"",'LB 17'!$I$40)</f>
        <v/>
      </c>
      <c r="K36" s="372"/>
      <c r="L36" s="101"/>
      <c r="M36" s="205">
        <f>MIN('LB 17'!Y$26:Y$37)</f>
        <v>0</v>
      </c>
      <c r="N36" s="378">
        <f>MAX('LB 17'!Y$26:Y$37)</f>
        <v>0</v>
      </c>
      <c r="O36" s="122"/>
      <c r="P36" s="122"/>
      <c r="Q36" s="205"/>
      <c r="R36" s="205"/>
      <c r="S36" s="205"/>
      <c r="T36" s="205"/>
    </row>
    <row r="37" spans="2:20" s="2" customFormat="1" ht="18" customHeight="1" x14ac:dyDescent="0.2">
      <c r="B37" s="24"/>
      <c r="C37" s="108">
        <v>18</v>
      </c>
      <c r="D37" s="458" t="str">
        <f>IF('LB 18'!$Y$15="",'LB 18'!$K$15,"")</f>
        <v/>
      </c>
      <c r="E37" s="458" t="str">
        <f>IF('LB 18'!$I$40=0,"",CONCATENATE('LB 18'!$K$11,",",'LB 18'!$K$13))</f>
        <v/>
      </c>
      <c r="F37" s="459" t="str">
        <f>IF('LB 18'!$I$40=0,"",IF('LB 18'!$K$17="","",'LB 18'!$K$17))</f>
        <v/>
      </c>
      <c r="G37" s="460" t="str">
        <f>IF('LB 18'!$I$40=0,"",'LB 18'!$W$7)</f>
        <v/>
      </c>
      <c r="H37" s="460" t="str">
        <f>IF('LB 18'!$I$40=0,"",CONCATENATE((VLOOKUP(M37,$O$20:$Q$31,2)),$J$8))</f>
        <v/>
      </c>
      <c r="I37" s="460" t="str">
        <f>IF('LB 18'!$I$40=0,"",CONCATENATE((VLOOKUP(N37,$O$20:$Q$31,3)),$J$8))</f>
        <v/>
      </c>
      <c r="J37" s="461" t="str">
        <f>IF('LB 18'!$I$40=0,"",'LB 18'!$I$40)</f>
        <v/>
      </c>
      <c r="K37" s="372"/>
      <c r="L37" s="101"/>
      <c r="M37" s="205">
        <f>MIN('LB 18'!Y$26:Y$37)</f>
        <v>0</v>
      </c>
      <c r="N37" s="378">
        <f>MAX('LB 18'!Y$26:Y$37)</f>
        <v>0</v>
      </c>
      <c r="O37" s="122"/>
      <c r="P37" s="122"/>
      <c r="Q37" s="205"/>
      <c r="R37" s="205"/>
      <c r="S37" s="205"/>
      <c r="T37" s="205"/>
    </row>
    <row r="38" spans="2:20" s="2" customFormat="1" ht="24" customHeight="1" thickBot="1" x14ac:dyDescent="0.25">
      <c r="B38" s="27"/>
      <c r="C38" s="422" t="s">
        <v>226</v>
      </c>
      <c r="D38" s="81"/>
      <c r="E38" s="82"/>
      <c r="F38" s="83"/>
      <c r="G38" s="83"/>
      <c r="H38" s="83"/>
      <c r="I38" s="83"/>
      <c r="J38" s="15" t="str">
        <f>IF(SUM(J20:J37)=0,"",SUM(J20:J37))</f>
        <v/>
      </c>
      <c r="K38" s="373" t="str">
        <f>IF(SUM(K20:K37)=0,"",SUM(K20:K37))</f>
        <v/>
      </c>
      <c r="L38" s="16"/>
      <c r="M38" s="122"/>
      <c r="N38" s="122"/>
      <c r="O38" s="122"/>
      <c r="P38" s="122"/>
      <c r="Q38" s="205"/>
      <c r="R38" s="205"/>
      <c r="S38" s="205"/>
      <c r="T38" s="205"/>
    </row>
    <row r="39" spans="2:20" ht="22.5" customHeight="1" thickTop="1" x14ac:dyDescent="0.2">
      <c r="B39" s="28"/>
      <c r="C39" s="28"/>
      <c r="D39" s="28"/>
      <c r="E39" s="28"/>
      <c r="F39" s="28"/>
      <c r="G39" s="28"/>
      <c r="H39" s="28"/>
      <c r="I39" s="28"/>
      <c r="J39" s="28"/>
      <c r="K39" s="28"/>
      <c r="L39" s="28"/>
      <c r="M39" s="122"/>
      <c r="N39" s="122"/>
      <c r="O39" s="122"/>
      <c r="P39" s="122"/>
    </row>
    <row r="40" spans="2:20" ht="10.5" customHeight="1" x14ac:dyDescent="0.2">
      <c r="B40" s="28"/>
      <c r="C40" s="28"/>
      <c r="D40" s="28"/>
      <c r="E40" s="28"/>
      <c r="F40" s="28"/>
      <c r="G40" s="28"/>
      <c r="H40" s="28"/>
      <c r="I40" s="28"/>
      <c r="J40" s="28"/>
      <c r="K40" s="28"/>
      <c r="L40" s="28"/>
      <c r="M40" s="122"/>
      <c r="N40" s="122"/>
      <c r="O40" s="120"/>
      <c r="P40" s="120"/>
      <c r="Q40" s="120"/>
    </row>
    <row r="41" spans="2:20" ht="14.25" customHeight="1" x14ac:dyDescent="0.2">
      <c r="B41" s="4"/>
      <c r="C41" s="4"/>
      <c r="D41" s="4"/>
      <c r="E41" s="9"/>
      <c r="F41" s="4"/>
      <c r="G41" s="4"/>
      <c r="H41" s="4"/>
      <c r="I41" s="4"/>
      <c r="J41" s="4"/>
      <c r="K41" s="4"/>
      <c r="L41" s="4"/>
      <c r="M41" s="122"/>
      <c r="N41" s="122"/>
      <c r="O41" s="120"/>
      <c r="P41" s="120"/>
      <c r="Q41" s="120"/>
    </row>
    <row r="42" spans="2:20" x14ac:dyDescent="0.2">
      <c r="B42" s="4"/>
      <c r="C42" s="4"/>
      <c r="D42" s="4"/>
      <c r="E42" s="9"/>
      <c r="F42" s="4"/>
      <c r="G42" s="4"/>
      <c r="H42" s="4"/>
      <c r="I42" s="4"/>
      <c r="J42" s="4"/>
      <c r="K42" s="4"/>
      <c r="L42" s="4"/>
      <c r="M42" s="120"/>
      <c r="N42" s="120"/>
      <c r="O42" s="120"/>
      <c r="P42" s="120"/>
      <c r="Q42" s="120"/>
    </row>
    <row r="43" spans="2:20" x14ac:dyDescent="0.2">
      <c r="B43" s="4"/>
      <c r="C43" s="4"/>
      <c r="D43" s="4"/>
      <c r="E43" s="9"/>
      <c r="F43" s="4"/>
      <c r="G43" s="4"/>
      <c r="H43" s="4"/>
      <c r="I43" s="4"/>
      <c r="J43" s="4"/>
      <c r="K43" s="4"/>
      <c r="L43" s="4"/>
      <c r="M43" s="120"/>
      <c r="N43" s="120"/>
      <c r="O43" s="120"/>
      <c r="P43" s="120"/>
      <c r="Q43" s="120"/>
    </row>
    <row r="44" spans="2:20" ht="9.75" customHeight="1" x14ac:dyDescent="0.2">
      <c r="B44" s="4"/>
      <c r="C44" s="4"/>
      <c r="D44" s="4"/>
      <c r="E44" s="9"/>
      <c r="F44" s="4"/>
      <c r="G44" s="4"/>
      <c r="H44" s="4"/>
      <c r="I44" s="4"/>
      <c r="J44" s="4"/>
      <c r="K44" s="4"/>
      <c r="L44" s="4"/>
      <c r="M44" s="120"/>
      <c r="N44" s="120"/>
      <c r="O44" s="120"/>
      <c r="P44" s="120"/>
      <c r="Q44" s="120"/>
    </row>
    <row r="45" spans="2:20" ht="17.25" customHeight="1" x14ac:dyDescent="0.2">
      <c r="B45" s="4"/>
      <c r="C45" s="4"/>
      <c r="D45" s="4"/>
      <c r="E45" s="9"/>
      <c r="F45" s="4"/>
      <c r="G45" s="4"/>
      <c r="H45" s="4"/>
      <c r="I45" s="4"/>
      <c r="J45" s="4"/>
      <c r="K45" s="4"/>
      <c r="L45" s="4"/>
      <c r="M45" s="120"/>
      <c r="N45" s="120"/>
      <c r="O45" s="120"/>
      <c r="P45" s="120"/>
      <c r="Q45" s="120"/>
    </row>
    <row r="46" spans="2:20" x14ac:dyDescent="0.2">
      <c r="B46" s="4"/>
      <c r="C46" s="4"/>
      <c r="D46" s="4"/>
      <c r="E46" s="9"/>
      <c r="F46" s="4"/>
      <c r="G46" s="4"/>
      <c r="H46" s="4"/>
      <c r="I46" s="4"/>
      <c r="J46" s="4"/>
      <c r="K46" s="4"/>
      <c r="L46" s="4"/>
      <c r="M46" s="120"/>
      <c r="N46" s="120"/>
      <c r="O46" s="120"/>
      <c r="P46" s="120"/>
      <c r="Q46" s="120"/>
    </row>
    <row r="47" spans="2:20" x14ac:dyDescent="0.2">
      <c r="B47" s="10"/>
      <c r="C47" s="10"/>
      <c r="D47" s="10"/>
      <c r="E47" s="10"/>
      <c r="F47" s="10"/>
      <c r="G47" s="10"/>
      <c r="H47" s="10"/>
      <c r="I47" s="10"/>
      <c r="J47" s="10"/>
      <c r="K47" s="10"/>
      <c r="L47" s="4"/>
      <c r="M47" s="120"/>
      <c r="N47" s="120"/>
      <c r="O47" s="120"/>
      <c r="P47" s="120"/>
      <c r="Q47" s="120"/>
    </row>
    <row r="48" spans="2:20" ht="8.25" customHeight="1" x14ac:dyDescent="0.2">
      <c r="B48" s="4"/>
      <c r="C48" s="4"/>
      <c r="D48" s="4"/>
      <c r="E48" s="9"/>
      <c r="F48" s="4"/>
      <c r="G48" s="4"/>
      <c r="H48" s="4"/>
      <c r="I48" s="4"/>
      <c r="J48" s="4"/>
      <c r="K48" s="4"/>
      <c r="L48" s="4"/>
      <c r="M48" s="120"/>
      <c r="N48" s="120"/>
      <c r="O48" s="120"/>
      <c r="P48" s="120"/>
      <c r="Q48" s="120"/>
    </row>
    <row r="49" spans="1:17" x14ac:dyDescent="0.2">
      <c r="A49" s="4"/>
      <c r="B49" s="10"/>
      <c r="C49" s="10"/>
      <c r="D49" s="10"/>
      <c r="E49" s="10"/>
      <c r="F49" s="10"/>
      <c r="G49" s="10"/>
      <c r="H49" s="10"/>
      <c r="I49" s="10"/>
      <c r="J49" s="10"/>
      <c r="K49" s="10"/>
      <c r="L49" s="4"/>
      <c r="M49" s="120"/>
      <c r="N49" s="120"/>
      <c r="O49" s="120"/>
      <c r="P49" s="120"/>
      <c r="Q49" s="120"/>
    </row>
    <row r="50" spans="1:17" x14ac:dyDescent="0.2">
      <c r="A50" s="4"/>
      <c r="B50" s="4"/>
      <c r="C50" s="4"/>
      <c r="D50" s="4"/>
      <c r="E50" s="9"/>
      <c r="F50" s="4"/>
      <c r="G50" s="4"/>
      <c r="H50" s="4"/>
      <c r="I50" s="4"/>
      <c r="J50" s="4"/>
      <c r="K50" s="4"/>
      <c r="L50" s="4"/>
      <c r="M50" s="120"/>
      <c r="N50" s="120"/>
      <c r="O50" s="120"/>
      <c r="P50" s="120"/>
      <c r="Q50" s="120"/>
    </row>
    <row r="51" spans="1:17" x14ac:dyDescent="0.2">
      <c r="A51" s="4"/>
      <c r="B51" s="4"/>
      <c r="C51" s="4"/>
      <c r="D51" s="4"/>
      <c r="E51" s="9"/>
      <c r="F51" s="4"/>
      <c r="G51" s="4"/>
      <c r="H51" s="4"/>
      <c r="I51" s="4"/>
      <c r="J51" s="11"/>
      <c r="K51" s="11"/>
      <c r="L51" s="4"/>
      <c r="M51" s="120"/>
      <c r="N51" s="120"/>
      <c r="O51" s="120"/>
      <c r="P51" s="120"/>
      <c r="Q51" s="120"/>
    </row>
    <row r="52" spans="1:17" x14ac:dyDescent="0.2">
      <c r="A52" s="4"/>
      <c r="B52" s="4"/>
      <c r="C52" s="4"/>
      <c r="D52" s="4"/>
      <c r="E52" s="9"/>
      <c r="F52" s="4"/>
      <c r="G52" s="4"/>
      <c r="H52" s="4"/>
      <c r="I52" s="4"/>
      <c r="J52" s="11"/>
      <c r="K52" s="11"/>
      <c r="L52" s="4"/>
      <c r="M52" s="120"/>
      <c r="N52" s="120"/>
      <c r="O52" s="120"/>
      <c r="P52" s="120"/>
      <c r="Q52" s="120"/>
    </row>
    <row r="53" spans="1:17" x14ac:dyDescent="0.2">
      <c r="A53" s="4"/>
      <c r="B53" s="4"/>
      <c r="C53" s="4"/>
      <c r="D53" s="4"/>
      <c r="E53" s="9"/>
      <c r="F53" s="4"/>
      <c r="G53" s="4"/>
      <c r="H53" s="4"/>
      <c r="I53" s="4"/>
      <c r="J53" s="12"/>
      <c r="K53" s="12"/>
      <c r="L53" s="4"/>
      <c r="M53" s="120"/>
      <c r="N53" s="120"/>
      <c r="O53" s="120"/>
      <c r="P53" s="120"/>
      <c r="Q53" s="120"/>
    </row>
    <row r="54" spans="1:17" x14ac:dyDescent="0.2">
      <c r="A54" s="4"/>
      <c r="B54" s="4"/>
      <c r="C54" s="4"/>
      <c r="D54" s="4"/>
      <c r="E54" s="9"/>
      <c r="F54" s="4"/>
      <c r="G54" s="4"/>
      <c r="H54" s="4"/>
      <c r="I54" s="4"/>
      <c r="J54" s="4"/>
      <c r="K54" s="4"/>
      <c r="L54" s="4"/>
      <c r="M54" s="120"/>
      <c r="N54" s="120"/>
      <c r="O54" s="120"/>
      <c r="P54" s="120"/>
      <c r="Q54" s="120"/>
    </row>
    <row r="55" spans="1:17" x14ac:dyDescent="0.2">
      <c r="A55" s="4"/>
      <c r="B55" s="4"/>
      <c r="C55" s="4"/>
      <c r="D55" s="4"/>
      <c r="E55" s="9"/>
      <c r="F55" s="4"/>
      <c r="G55" s="4"/>
      <c r="H55" s="4"/>
      <c r="I55" s="4"/>
      <c r="J55" s="4"/>
      <c r="K55" s="4"/>
      <c r="L55" s="4"/>
      <c r="M55" s="120"/>
      <c r="N55" s="120"/>
      <c r="O55" s="120"/>
      <c r="P55" s="120"/>
      <c r="Q55" s="120"/>
    </row>
    <row r="56" spans="1:17" x14ac:dyDescent="0.2">
      <c r="A56" s="4"/>
      <c r="B56" s="4"/>
      <c r="C56" s="4"/>
      <c r="D56" s="4"/>
      <c r="E56" s="9"/>
      <c r="F56" s="4"/>
      <c r="G56" s="4"/>
      <c r="H56" s="4"/>
      <c r="I56" s="4"/>
      <c r="J56" s="4"/>
      <c r="K56" s="4"/>
      <c r="L56" s="4"/>
      <c r="M56" s="120"/>
      <c r="N56" s="120"/>
      <c r="O56" s="120"/>
      <c r="P56" s="120"/>
      <c r="Q56" s="120"/>
    </row>
    <row r="57" spans="1:17" x14ac:dyDescent="0.2">
      <c r="A57" s="4"/>
      <c r="B57" s="4"/>
      <c r="C57" s="4"/>
      <c r="D57" s="4"/>
      <c r="E57" s="9"/>
      <c r="F57" s="4"/>
      <c r="G57" s="4"/>
      <c r="H57" s="4"/>
      <c r="I57" s="4"/>
      <c r="J57" s="4"/>
      <c r="K57" s="4"/>
      <c r="L57" s="4"/>
      <c r="M57" s="120"/>
      <c r="N57" s="120"/>
      <c r="O57" s="120"/>
      <c r="P57" s="120"/>
      <c r="Q57" s="120"/>
    </row>
    <row r="58" spans="1:17" x14ac:dyDescent="0.2">
      <c r="A58" s="4"/>
      <c r="B58" s="4"/>
      <c r="C58" s="4"/>
      <c r="D58" s="4"/>
      <c r="E58" s="9"/>
      <c r="F58" s="4"/>
      <c r="G58" s="4"/>
      <c r="H58" s="4"/>
      <c r="I58" s="4"/>
      <c r="J58" s="4"/>
      <c r="K58" s="4"/>
      <c r="L58" s="4"/>
      <c r="M58" s="120"/>
      <c r="N58" s="120"/>
      <c r="O58" s="120"/>
      <c r="P58" s="120"/>
      <c r="Q58" s="120"/>
    </row>
    <row r="59" spans="1:17" x14ac:dyDescent="0.2">
      <c r="A59" s="4"/>
      <c r="B59" s="4"/>
      <c r="C59" s="4"/>
      <c r="D59" s="4"/>
      <c r="E59" s="9"/>
      <c r="F59" s="4"/>
      <c r="G59" s="4"/>
      <c r="H59" s="4"/>
      <c r="I59" s="4"/>
      <c r="J59" s="4"/>
      <c r="K59" s="4"/>
      <c r="L59" s="4"/>
      <c r="M59" s="120"/>
      <c r="N59" s="120"/>
      <c r="O59" s="120"/>
      <c r="P59" s="120"/>
      <c r="Q59" s="120"/>
    </row>
    <row r="60" spans="1:17" x14ac:dyDescent="0.2">
      <c r="A60" s="4"/>
      <c r="B60" s="4"/>
      <c r="C60" s="4"/>
      <c r="D60" s="4"/>
      <c r="E60" s="9"/>
      <c r="F60" s="4"/>
      <c r="G60" s="4"/>
      <c r="H60" s="4"/>
      <c r="I60" s="4"/>
      <c r="J60" s="4"/>
      <c r="K60" s="4"/>
      <c r="L60" s="4"/>
      <c r="M60" s="120"/>
      <c r="N60" s="120"/>
    </row>
    <row r="61" spans="1:17" x14ac:dyDescent="0.2">
      <c r="A61" s="4"/>
      <c r="B61" s="4"/>
      <c r="C61" s="4"/>
      <c r="D61" s="4"/>
      <c r="E61" s="9"/>
      <c r="F61" s="4"/>
      <c r="G61" s="4"/>
      <c r="H61" s="4"/>
      <c r="I61" s="4"/>
      <c r="J61" s="4"/>
      <c r="K61" s="4"/>
      <c r="L61" s="4"/>
      <c r="M61" s="120"/>
      <c r="N61" s="120"/>
    </row>
    <row r="62" spans="1:17" x14ac:dyDescent="0.2">
      <c r="A62" s="4"/>
      <c r="B62" s="4"/>
      <c r="C62" s="4"/>
      <c r="D62" s="4"/>
      <c r="E62" s="4"/>
      <c r="F62" s="4"/>
      <c r="G62" s="4"/>
      <c r="H62" s="4"/>
      <c r="I62" s="4"/>
      <c r="J62" s="4"/>
      <c r="K62" s="4"/>
      <c r="L62" s="4"/>
      <c r="M62" s="120"/>
      <c r="N62" s="120"/>
    </row>
    <row r="63" spans="1:17" x14ac:dyDescent="0.2">
      <c r="A63" s="4"/>
      <c r="B63" s="4"/>
      <c r="C63" s="4"/>
      <c r="D63" s="4"/>
      <c r="E63" s="4"/>
      <c r="F63" s="4"/>
      <c r="G63" s="4"/>
      <c r="H63" s="4"/>
      <c r="I63" s="4"/>
      <c r="J63" s="4"/>
      <c r="K63" s="4"/>
      <c r="L63" s="4"/>
      <c r="M63" s="120"/>
      <c r="N63" s="120"/>
    </row>
    <row r="64" spans="1:17" x14ac:dyDescent="0.2">
      <c r="A64" s="4"/>
      <c r="B64" s="4"/>
      <c r="C64" s="4"/>
      <c r="D64" s="4"/>
      <c r="E64" s="4"/>
      <c r="F64" s="4"/>
      <c r="G64" s="4"/>
      <c r="H64" s="4"/>
      <c r="I64" s="4"/>
      <c r="J64" s="4"/>
      <c r="K64" s="4"/>
      <c r="L64" s="4"/>
      <c r="M64" s="120"/>
      <c r="N64" s="120"/>
    </row>
    <row r="65" spans="1:14" x14ac:dyDescent="0.2">
      <c r="A65" s="4"/>
      <c r="B65" s="4"/>
      <c r="C65" s="4"/>
      <c r="D65" s="4"/>
      <c r="E65" s="4"/>
      <c r="F65" s="4"/>
      <c r="G65" s="4"/>
      <c r="H65" s="4"/>
      <c r="I65" s="4"/>
      <c r="J65" s="4"/>
      <c r="K65" s="4"/>
      <c r="L65" s="4"/>
      <c r="M65" s="120"/>
      <c r="N65" s="120"/>
    </row>
    <row r="66" spans="1:14" x14ac:dyDescent="0.2">
      <c r="A66" s="4"/>
      <c r="B66" s="4"/>
      <c r="C66" s="4"/>
      <c r="D66" s="4"/>
      <c r="E66" s="4"/>
      <c r="F66" s="4"/>
      <c r="G66" s="4"/>
      <c r="H66" s="4"/>
      <c r="I66" s="4"/>
      <c r="J66" s="4"/>
      <c r="K66" s="4"/>
      <c r="L66" s="4"/>
      <c r="M66" s="120"/>
      <c r="N66" s="120"/>
    </row>
    <row r="67" spans="1:14" x14ac:dyDescent="0.2">
      <c r="A67" s="4"/>
      <c r="B67" s="4"/>
      <c r="C67" s="4"/>
      <c r="D67" s="4"/>
      <c r="E67" s="4"/>
      <c r="F67" s="4"/>
      <c r="G67" s="4"/>
      <c r="H67" s="4"/>
      <c r="I67" s="4"/>
      <c r="J67" s="4"/>
      <c r="K67" s="4"/>
      <c r="L67" s="4"/>
      <c r="M67" s="120"/>
      <c r="N67" s="120"/>
    </row>
    <row r="68" spans="1:14" x14ac:dyDescent="0.2">
      <c r="A68" s="4"/>
      <c r="B68" s="4"/>
      <c r="C68" s="4"/>
      <c r="D68" s="4"/>
      <c r="E68" s="4"/>
      <c r="F68" s="4"/>
      <c r="G68" s="4"/>
      <c r="H68" s="4"/>
      <c r="I68" s="4"/>
      <c r="J68" s="4"/>
      <c r="K68" s="4"/>
      <c r="L68" s="4"/>
      <c r="M68" s="120"/>
      <c r="N68" s="120"/>
    </row>
    <row r="69" spans="1:14" x14ac:dyDescent="0.2">
      <c r="A69" s="4"/>
      <c r="B69" s="4"/>
      <c r="C69" s="4"/>
      <c r="D69" s="4"/>
      <c r="E69" s="4"/>
      <c r="F69" s="4"/>
      <c r="G69" s="4"/>
      <c r="H69" s="4"/>
      <c r="I69" s="4"/>
      <c r="J69" s="4"/>
      <c r="K69" s="4"/>
      <c r="L69" s="4"/>
      <c r="M69" s="120"/>
      <c r="N69" s="120"/>
    </row>
    <row r="70" spans="1:14" x14ac:dyDescent="0.2">
      <c r="A70" s="4"/>
      <c r="B70" s="4"/>
      <c r="C70" s="4"/>
      <c r="D70" s="4"/>
      <c r="E70" s="4"/>
      <c r="F70" s="4"/>
      <c r="G70" s="4"/>
      <c r="H70" s="4"/>
      <c r="I70" s="4"/>
      <c r="J70" s="4"/>
      <c r="K70" s="4"/>
      <c r="L70" s="4"/>
      <c r="M70" s="120"/>
      <c r="N70" s="120"/>
    </row>
    <row r="71" spans="1:14" x14ac:dyDescent="0.2">
      <c r="A71" s="4"/>
      <c r="B71" s="4"/>
      <c r="C71" s="4"/>
      <c r="D71" s="4"/>
      <c r="E71" s="4"/>
      <c r="F71" s="4"/>
      <c r="G71" s="4"/>
      <c r="H71" s="4"/>
      <c r="I71" s="4"/>
      <c r="J71" s="4"/>
      <c r="K71" s="4"/>
      <c r="L71" s="4"/>
      <c r="M71" s="120"/>
      <c r="N71" s="120"/>
    </row>
    <row r="72" spans="1:14" x14ac:dyDescent="0.2">
      <c r="A72" s="4"/>
      <c r="B72" s="4"/>
      <c r="C72" s="4"/>
      <c r="D72" s="4"/>
      <c r="E72" s="4"/>
      <c r="F72" s="4"/>
      <c r="G72" s="4"/>
      <c r="H72" s="4"/>
      <c r="I72" s="4"/>
      <c r="J72" s="4"/>
      <c r="K72" s="4"/>
      <c r="L72" s="4"/>
      <c r="M72" s="120"/>
      <c r="N72" s="120"/>
    </row>
    <row r="73" spans="1:14" x14ac:dyDescent="0.2">
      <c r="A73" s="4"/>
      <c r="B73" s="4"/>
      <c r="C73" s="4"/>
      <c r="D73" s="4"/>
      <c r="E73" s="4"/>
      <c r="F73" s="4"/>
      <c r="G73" s="4"/>
      <c r="H73" s="4"/>
      <c r="I73" s="4"/>
      <c r="J73" s="4"/>
      <c r="K73" s="4"/>
      <c r="L73" s="4"/>
      <c r="M73" s="120"/>
      <c r="N73" s="120"/>
    </row>
    <row r="74" spans="1:14" x14ac:dyDescent="0.2">
      <c r="A74" s="4"/>
      <c r="B74" s="4"/>
      <c r="C74" s="4"/>
      <c r="D74" s="4"/>
      <c r="E74" s="4"/>
      <c r="F74" s="4"/>
      <c r="G74" s="4"/>
      <c r="H74" s="4"/>
      <c r="I74" s="4"/>
      <c r="J74" s="4"/>
      <c r="K74" s="4"/>
      <c r="L74" s="4"/>
      <c r="M74" s="120"/>
      <c r="N74" s="120"/>
    </row>
    <row r="75" spans="1:14" x14ac:dyDescent="0.2">
      <c r="A75" s="4"/>
      <c r="B75" s="4"/>
      <c r="C75" s="4"/>
      <c r="D75" s="4"/>
      <c r="E75" s="4"/>
      <c r="F75" s="4"/>
      <c r="G75" s="4"/>
      <c r="H75" s="4"/>
      <c r="I75" s="4"/>
      <c r="J75" s="4"/>
      <c r="K75" s="4"/>
      <c r="L75" s="4"/>
      <c r="M75" s="120"/>
      <c r="N75" s="120"/>
    </row>
    <row r="76" spans="1:14" x14ac:dyDescent="0.2">
      <c r="A76" s="4"/>
      <c r="B76" s="4"/>
      <c r="C76" s="4"/>
      <c r="D76" s="4"/>
      <c r="E76" s="4"/>
      <c r="F76" s="4"/>
      <c r="G76" s="4"/>
      <c r="H76" s="4"/>
      <c r="I76" s="4"/>
      <c r="J76" s="4"/>
      <c r="K76" s="4"/>
      <c r="L76" s="4"/>
    </row>
    <row r="77" spans="1:14" x14ac:dyDescent="0.2">
      <c r="A77" s="4"/>
      <c r="B77" s="4"/>
      <c r="C77" s="4"/>
      <c r="D77" s="4"/>
      <c r="E77" s="4"/>
      <c r="F77" s="4"/>
      <c r="G77" s="4"/>
      <c r="H77" s="4"/>
      <c r="I77" s="4"/>
      <c r="J77" s="4"/>
      <c r="K77" s="4"/>
      <c r="L77" s="4"/>
    </row>
    <row r="78" spans="1:14" x14ac:dyDescent="0.2">
      <c r="A78" s="4"/>
      <c r="B78" s="4"/>
      <c r="C78" s="4"/>
      <c r="D78" s="4"/>
      <c r="E78" s="4"/>
      <c r="F78" s="4"/>
      <c r="G78" s="4"/>
      <c r="H78" s="4"/>
      <c r="I78" s="4"/>
      <c r="J78" s="4"/>
      <c r="K78" s="4"/>
      <c r="L78" s="4"/>
    </row>
    <row r="79" spans="1:14" x14ac:dyDescent="0.2">
      <c r="A79" s="4"/>
      <c r="B79" s="4"/>
      <c r="C79" s="4"/>
      <c r="D79" s="4"/>
      <c r="E79" s="4"/>
      <c r="F79" s="4"/>
      <c r="G79" s="4"/>
      <c r="H79" s="4"/>
      <c r="I79" s="4"/>
      <c r="J79" s="4"/>
      <c r="K79" s="4"/>
      <c r="L79" s="4"/>
    </row>
    <row r="80" spans="1:14" x14ac:dyDescent="0.2">
      <c r="A80" s="7"/>
      <c r="B80" s="4"/>
      <c r="C80" s="4"/>
      <c r="D80" s="4"/>
      <c r="E80" s="4"/>
      <c r="F80" s="4"/>
      <c r="G80" s="4"/>
      <c r="H80" s="4"/>
      <c r="I80" s="4"/>
      <c r="J80" s="4"/>
      <c r="K80" s="4"/>
      <c r="L80" s="10"/>
    </row>
    <row r="81" spans="1:12" x14ac:dyDescent="0.2">
      <c r="A81" s="7"/>
      <c r="B81" s="4"/>
      <c r="C81" s="4"/>
      <c r="D81" s="4"/>
      <c r="E81" s="4"/>
      <c r="F81" s="4"/>
      <c r="G81" s="4"/>
      <c r="H81" s="4"/>
      <c r="I81" s="4"/>
      <c r="J81" s="4"/>
      <c r="K81" s="4"/>
      <c r="L81" s="10"/>
    </row>
    <row r="82" spans="1:12" x14ac:dyDescent="0.2">
      <c r="A82" s="3"/>
      <c r="B82" s="4"/>
      <c r="C82" s="4"/>
      <c r="D82" s="4"/>
      <c r="E82" s="4"/>
      <c r="F82" s="4"/>
      <c r="G82" s="4"/>
      <c r="H82" s="4"/>
      <c r="I82" s="4"/>
      <c r="J82" s="4"/>
      <c r="K82" s="4"/>
      <c r="L82" s="10"/>
    </row>
    <row r="83" spans="1:12" x14ac:dyDescent="0.2">
      <c r="B83" s="13"/>
      <c r="C83" s="13"/>
      <c r="D83" s="13"/>
      <c r="E83" s="13"/>
      <c r="F83" s="13"/>
      <c r="G83" s="13"/>
      <c r="H83" s="13"/>
      <c r="I83" s="13"/>
      <c r="J83" s="13"/>
      <c r="K83" s="13"/>
      <c r="L83" s="13"/>
    </row>
    <row r="84" spans="1:12" x14ac:dyDescent="0.2">
      <c r="B84" s="13"/>
      <c r="C84" s="13"/>
      <c r="D84" s="13"/>
      <c r="E84" s="13"/>
      <c r="F84" s="13"/>
      <c r="G84" s="13"/>
      <c r="H84" s="13"/>
      <c r="I84" s="13"/>
      <c r="J84" s="13"/>
      <c r="K84" s="13"/>
      <c r="L84" s="13"/>
    </row>
    <row r="85" spans="1:12" x14ac:dyDescent="0.2">
      <c r="B85" s="13"/>
      <c r="C85" s="13"/>
      <c r="D85" s="13"/>
      <c r="E85" s="13"/>
      <c r="F85" s="13"/>
      <c r="G85" s="13"/>
      <c r="H85" s="13"/>
      <c r="I85" s="13"/>
      <c r="J85" s="13"/>
      <c r="K85" s="13"/>
      <c r="L85" s="13"/>
    </row>
    <row r="86" spans="1:12" x14ac:dyDescent="0.2">
      <c r="B86" s="13"/>
      <c r="C86" s="13"/>
      <c r="D86" s="13"/>
      <c r="E86" s="13"/>
      <c r="F86" s="13"/>
      <c r="G86" s="13"/>
      <c r="H86" s="13"/>
      <c r="I86" s="13"/>
      <c r="J86" s="13"/>
      <c r="K86" s="13"/>
    </row>
  </sheetData>
  <sheetProtection algorithmName="SHA-512" hashValue="mRdcRhsDmxpdiXGa4lnpB5QalfgVLii0mD51WH7ezFlUfVdXkahw3vJ9R7Cm0KCIWxDJctDxYN3WMybDlrjdpQ==" saltValue="v/zNADEVeArffXgh4Lv0ug==" spinCount="100000" sheet="1" objects="1" scenarios="1" selectLockedCells="1" selectUnlockedCells="1"/>
  <mergeCells count="8">
    <mergeCell ref="A3:H4"/>
    <mergeCell ref="D14:E14"/>
    <mergeCell ref="D16:E16"/>
    <mergeCell ref="F10:I10"/>
    <mergeCell ref="C7:D7"/>
    <mergeCell ref="D8:E8"/>
    <mergeCell ref="D10:E10"/>
    <mergeCell ref="D12:E12"/>
  </mergeCells>
  <phoneticPr fontId="0" type="noConversion"/>
  <conditionalFormatting sqref="K8 K19:K38">
    <cfRule type="expression" dxfId="221" priority="1" stopIfTrue="1">
      <formula>$O$8=2</formula>
    </cfRule>
  </conditionalFormatting>
  <printOptions horizontalCentered="1"/>
  <pageMargins left="0.31496062992125984" right="0.31496062992125984" top="0.19685039370078741" bottom="0.19685039370078741" header="0.78740157480314965" footer="0.51181102362204722"/>
  <pageSetup paperSize="9" orientation="landscape" r:id="rId1"/>
  <headerFooter alignWithMargins="0"/>
  <customProperties>
    <customPr name="SSCSheetTrackingNo"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AM90"/>
  <sheetViews>
    <sheetView showGridLines="0" showRowColHeaders="0" zoomScale="115" zoomScaleNormal="115" workbookViewId="0"/>
  </sheetViews>
  <sheetFormatPr baseColWidth="10" defaultRowHeight="12.75" x14ac:dyDescent="0.2"/>
  <cols>
    <col min="1" max="1" width="5.42578125" style="28" customWidth="1"/>
    <col min="2" max="2" width="0.42578125" style="28" customWidth="1"/>
    <col min="3" max="3" width="2.42578125" style="28" customWidth="1"/>
    <col min="4" max="4" width="13.140625" style="28" customWidth="1"/>
    <col min="5" max="5" width="16.5703125" style="28" customWidth="1"/>
    <col min="6" max="6" width="8.85546875" style="28" customWidth="1"/>
    <col min="7" max="7" width="2.42578125" style="28" customWidth="1"/>
    <col min="8" max="8" width="4.5703125" style="28" customWidth="1"/>
    <col min="9" max="9" width="7.28515625" style="28" customWidth="1"/>
    <col min="10" max="10" width="6.7109375" style="28" customWidth="1"/>
    <col min="11" max="11" width="6.140625" style="28" customWidth="1"/>
    <col min="12" max="12" width="7.28515625" style="28" customWidth="1"/>
    <col min="13" max="13" width="7.7109375" style="28" customWidth="1"/>
    <col min="14" max="15" width="7.28515625" style="28" customWidth="1"/>
    <col min="16" max="16" width="7" style="28" customWidth="1"/>
    <col min="17" max="19" width="7.28515625" style="28" customWidth="1"/>
    <col min="20" max="20" width="6.85546875" style="28" customWidth="1"/>
    <col min="21" max="21" width="6.7109375" style="28" customWidth="1"/>
    <col min="22" max="22" width="7.28515625" style="28" customWidth="1"/>
    <col min="23" max="23" width="0.28515625" style="28" customWidth="1"/>
    <col min="24" max="24" width="9.140625" style="114" hidden="1" customWidth="1"/>
    <col min="25" max="25" width="7.28515625" style="114" hidden="1" customWidth="1"/>
    <col min="26" max="26" width="7.42578125" style="114" hidden="1" customWidth="1"/>
    <col min="27" max="27" width="11" style="114" customWidth="1"/>
    <col min="28" max="28" width="10" style="114" customWidth="1"/>
    <col min="29" max="29" width="17" style="114" customWidth="1"/>
    <col min="30" max="30" width="5.5703125" style="114" customWidth="1"/>
    <col min="31" max="31" width="4.42578125" style="114" customWidth="1"/>
    <col min="32" max="32" width="17.42578125" style="114" customWidth="1"/>
    <col min="33" max="33" width="16.28515625" style="114" customWidth="1"/>
    <col min="34" max="34" width="6.140625" style="114" customWidth="1"/>
    <col min="35" max="39" width="11.42578125" style="114"/>
    <col min="40" max="16384" width="11.42578125" style="28"/>
  </cols>
  <sheetData>
    <row r="1" spans="1:27" ht="15.75" customHeight="1" x14ac:dyDescent="0.2">
      <c r="X1" s="409"/>
      <c r="Y1" s="409"/>
      <c r="Z1" s="409"/>
    </row>
    <row r="2" spans="1:27" ht="4.5" customHeight="1" x14ac:dyDescent="0.2">
      <c r="B2" s="16"/>
      <c r="C2" s="16"/>
      <c r="D2" s="16"/>
      <c r="E2" s="16"/>
      <c r="F2" s="16"/>
      <c r="G2" s="16"/>
      <c r="H2" s="16"/>
      <c r="I2" s="16"/>
      <c r="J2" s="16"/>
      <c r="K2" s="16"/>
      <c r="L2" s="16"/>
      <c r="M2" s="16"/>
      <c r="N2" s="16"/>
      <c r="O2" s="16"/>
      <c r="P2" s="16"/>
      <c r="Q2" s="16"/>
      <c r="R2" s="16"/>
      <c r="S2" s="16"/>
      <c r="T2" s="16"/>
      <c r="U2" s="16"/>
      <c r="V2" s="16"/>
      <c r="W2" s="16"/>
    </row>
    <row r="3" spans="1:27" ht="8.25" customHeight="1" x14ac:dyDescent="0.2">
      <c r="A3" s="506" t="s">
        <v>170</v>
      </c>
      <c r="B3" s="507"/>
      <c r="C3" s="507"/>
      <c r="D3" s="507"/>
      <c r="E3" s="507"/>
      <c r="F3" s="507"/>
      <c r="G3" s="507"/>
      <c r="H3" s="507"/>
      <c r="I3" s="507"/>
      <c r="J3" s="18"/>
      <c r="K3" s="18"/>
      <c r="L3" s="18"/>
      <c r="M3" s="18"/>
      <c r="N3" s="18"/>
      <c r="O3" s="18"/>
      <c r="P3" s="18"/>
      <c r="Q3" s="18"/>
      <c r="R3" s="18"/>
      <c r="S3" s="18"/>
      <c r="T3" s="18"/>
      <c r="U3" s="18"/>
      <c r="V3" s="18"/>
      <c r="W3" s="17"/>
    </row>
    <row r="4" spans="1:27" ht="9.75" customHeight="1" x14ac:dyDescent="0.2">
      <c r="A4" s="507"/>
      <c r="B4" s="507"/>
      <c r="C4" s="507"/>
      <c r="D4" s="507"/>
      <c r="E4" s="507"/>
      <c r="F4" s="507"/>
      <c r="G4" s="507"/>
      <c r="H4" s="507"/>
      <c r="I4" s="507"/>
      <c r="J4" s="16"/>
      <c r="K4" s="16"/>
      <c r="L4" s="16"/>
      <c r="M4" s="16"/>
      <c r="N4" s="16"/>
      <c r="O4" s="16"/>
      <c r="P4" s="16"/>
      <c r="Q4" s="16"/>
      <c r="R4" s="16"/>
      <c r="S4" s="16"/>
      <c r="T4" s="16"/>
      <c r="U4" s="16"/>
      <c r="V4" s="16"/>
      <c r="W4" s="16"/>
    </row>
    <row r="5" spans="1:27" ht="6" customHeight="1" x14ac:dyDescent="0.25">
      <c r="B5" s="16"/>
      <c r="C5" s="16"/>
      <c r="D5" s="19"/>
      <c r="E5" s="16"/>
      <c r="F5" s="16"/>
      <c r="G5" s="16"/>
      <c r="H5" s="16"/>
      <c r="I5" s="20"/>
      <c r="J5" s="20"/>
      <c r="K5" s="20"/>
      <c r="L5" s="20"/>
      <c r="M5" s="20"/>
      <c r="N5" s="20"/>
      <c r="O5" s="20"/>
      <c r="P5" s="20"/>
      <c r="Q5" s="20"/>
      <c r="R5" s="20"/>
      <c r="S5" s="20"/>
      <c r="T5" s="20"/>
      <c r="U5" s="20"/>
      <c r="V5" s="20"/>
      <c r="W5" s="21"/>
    </row>
    <row r="6" spans="1:27" ht="16.5" customHeight="1" x14ac:dyDescent="0.2">
      <c r="B6" s="16"/>
      <c r="C6" s="537"/>
      <c r="D6" s="538"/>
      <c r="E6" s="364" t="str">
        <f>IF(Stammblatt!$E$7="","","                Abr.-Nr.")</f>
        <v/>
      </c>
      <c r="F6" s="531" t="str">
        <f>IF(Stammblatt!E7&lt;&gt;"",Stammblatt!E7,"")</f>
        <v/>
      </c>
      <c r="G6" s="531"/>
      <c r="H6" s="532"/>
      <c r="I6" s="16"/>
      <c r="J6" s="16"/>
      <c r="K6" s="16"/>
      <c r="L6" s="16"/>
      <c r="M6" s="87"/>
      <c r="N6" s="16"/>
      <c r="O6" s="16"/>
      <c r="P6" s="16"/>
      <c r="Q6" s="87"/>
      <c r="R6" s="16"/>
      <c r="S6" s="16"/>
      <c r="T6" s="87"/>
      <c r="U6" s="87"/>
      <c r="V6" s="87"/>
      <c r="W6" s="16"/>
    </row>
    <row r="7" spans="1:27" ht="23.25" customHeight="1" x14ac:dyDescent="0.35">
      <c r="B7" s="16"/>
      <c r="C7" s="338"/>
      <c r="D7" s="533" t="str">
        <f>IF(Lohnmeldung!D8&lt;&gt;"",Lohnmeldung!D8,"")</f>
        <v/>
      </c>
      <c r="E7" s="533"/>
      <c r="F7" s="533"/>
      <c r="G7" s="533"/>
      <c r="H7" s="534"/>
      <c r="I7" s="229"/>
      <c r="J7" s="16"/>
      <c r="K7" s="230"/>
      <c r="L7" s="230"/>
      <c r="M7" s="208"/>
      <c r="N7" s="230"/>
      <c r="O7" s="229"/>
      <c r="P7" s="130" t="s">
        <v>120</v>
      </c>
      <c r="Q7" s="208"/>
      <c r="R7" s="230"/>
      <c r="S7" s="336"/>
      <c r="T7" s="530">
        <f>Lohnmeldung!J8</f>
        <v>2024</v>
      </c>
      <c r="U7" s="530"/>
      <c r="V7" s="16"/>
      <c r="W7" s="23"/>
      <c r="Y7" s="231"/>
    </row>
    <row r="8" spans="1:27" ht="6" customHeight="1" x14ac:dyDescent="0.2">
      <c r="B8" s="16"/>
      <c r="C8" s="338"/>
      <c r="D8" s="339"/>
      <c r="E8" s="339"/>
      <c r="F8" s="55"/>
      <c r="G8" s="55"/>
      <c r="H8" s="348"/>
      <c r="I8" s="16"/>
      <c r="J8" s="16"/>
      <c r="K8" s="16"/>
      <c r="L8" s="16"/>
      <c r="M8" s="52"/>
      <c r="N8" s="16"/>
      <c r="O8" s="16"/>
      <c r="P8" s="16"/>
      <c r="Q8" s="52"/>
      <c r="R8" s="16"/>
      <c r="S8" s="16"/>
      <c r="T8" s="52"/>
      <c r="U8" s="52"/>
      <c r="V8" s="52"/>
      <c r="W8" s="24"/>
    </row>
    <row r="9" spans="1:27" ht="15.75" customHeight="1" x14ac:dyDescent="0.2">
      <c r="B9" s="16"/>
      <c r="C9" s="349"/>
      <c r="D9" s="535" t="str">
        <f>IF(Lohnmeldung!D10&lt;&gt;"",Lohnmeldung!D10,"")</f>
        <v/>
      </c>
      <c r="E9" s="535"/>
      <c r="F9" s="535"/>
      <c r="G9" s="535"/>
      <c r="H9" s="536"/>
      <c r="I9" s="110"/>
      <c r="J9" s="110"/>
      <c r="K9" s="110"/>
      <c r="L9" s="110"/>
      <c r="M9" s="209"/>
      <c r="N9" s="110"/>
      <c r="O9" s="110"/>
      <c r="P9" s="110"/>
      <c r="Q9" s="209"/>
      <c r="R9" s="110"/>
      <c r="S9" s="110"/>
      <c r="T9" s="209"/>
      <c r="U9" s="209"/>
      <c r="V9" s="209"/>
      <c r="W9" s="87">
        <f>IF('LB 1'!C13="",0,1)</f>
        <v>0</v>
      </c>
      <c r="AA9" s="232"/>
    </row>
    <row r="10" spans="1:27" ht="6" customHeight="1" x14ac:dyDescent="0.2">
      <c r="B10" s="16"/>
      <c r="C10" s="350"/>
      <c r="D10" s="351"/>
      <c r="E10" s="351"/>
      <c r="F10" s="365"/>
      <c r="G10" s="365"/>
      <c r="H10" s="366"/>
      <c r="I10" s="16"/>
      <c r="J10" s="16"/>
      <c r="K10" s="16"/>
      <c r="L10" s="16"/>
      <c r="M10" s="52"/>
      <c r="N10" s="16"/>
      <c r="O10" s="16"/>
      <c r="P10" s="16"/>
      <c r="Q10" s="52"/>
      <c r="R10" s="16"/>
      <c r="S10" s="16"/>
      <c r="T10" s="52"/>
      <c r="U10" s="52"/>
      <c r="V10" s="52"/>
      <c r="W10" s="88"/>
    </row>
    <row r="11" spans="1:27" ht="15.75" customHeight="1" x14ac:dyDescent="0.2">
      <c r="B11" s="16"/>
      <c r="C11" s="349"/>
      <c r="D11" s="535" t="str">
        <f>IF(Lohnmeldung!D12&lt;&gt;"",Lohnmeldung!D12,"")</f>
        <v/>
      </c>
      <c r="E11" s="535"/>
      <c r="F11" s="535"/>
      <c r="G11" s="535"/>
      <c r="H11" s="536"/>
      <c r="I11" s="16"/>
      <c r="J11" s="16"/>
      <c r="K11" s="16"/>
      <c r="L11" s="16"/>
      <c r="M11" s="52"/>
      <c r="N11" s="16"/>
      <c r="O11" s="16"/>
      <c r="P11" s="16"/>
      <c r="Q11" s="52"/>
      <c r="R11" s="16"/>
      <c r="S11" s="16"/>
      <c r="T11" s="52"/>
      <c r="U11" s="52"/>
      <c r="V11" s="52"/>
      <c r="W11" s="89">
        <f>IF('LB 1'!C15="",0,1)</f>
        <v>0</v>
      </c>
      <c r="AA11" s="232"/>
    </row>
    <row r="12" spans="1:27" ht="6" customHeight="1" x14ac:dyDescent="0.2">
      <c r="B12" s="16"/>
      <c r="C12" s="350"/>
      <c r="D12" s="351"/>
      <c r="E12" s="351"/>
      <c r="F12" s="367"/>
      <c r="G12" s="367"/>
      <c r="H12" s="368"/>
      <c r="I12" s="109"/>
      <c r="J12" s="109"/>
      <c r="K12" s="109"/>
      <c r="L12" s="109"/>
      <c r="M12" s="210"/>
      <c r="N12" s="109"/>
      <c r="O12" s="109"/>
      <c r="P12" s="109"/>
      <c r="Q12" s="210"/>
      <c r="R12" s="109"/>
      <c r="S12" s="109"/>
      <c r="T12" s="210"/>
      <c r="U12" s="210"/>
      <c r="V12" s="210"/>
      <c r="W12" s="89"/>
    </row>
    <row r="13" spans="1:27" ht="15.75" customHeight="1" x14ac:dyDescent="0.2">
      <c r="B13" s="16"/>
      <c r="C13" s="349"/>
      <c r="D13" s="535" t="str">
        <f>IF(Lohnmeldung!D14&lt;&gt;"",Lohnmeldung!D14,"")</f>
        <v/>
      </c>
      <c r="E13" s="535"/>
      <c r="F13" s="535"/>
      <c r="G13" s="535"/>
      <c r="H13" s="536"/>
      <c r="I13" s="109"/>
      <c r="J13" s="109"/>
      <c r="K13" s="109"/>
      <c r="L13" s="109"/>
      <c r="M13" s="210"/>
      <c r="N13" s="109"/>
      <c r="O13" s="109"/>
      <c r="P13" s="109"/>
      <c r="Q13" s="210"/>
      <c r="R13" s="109"/>
      <c r="S13" s="109"/>
      <c r="T13" s="210"/>
      <c r="U13" s="210"/>
      <c r="V13" s="210"/>
      <c r="W13" s="89">
        <f>IF('LB 1'!C17="",0,1)</f>
        <v>0</v>
      </c>
    </row>
    <row r="14" spans="1:27" ht="6" customHeight="1" x14ac:dyDescent="0.2">
      <c r="B14" s="16"/>
      <c r="C14" s="350"/>
      <c r="D14" s="351"/>
      <c r="E14" s="351"/>
      <c r="F14" s="367"/>
      <c r="G14" s="367"/>
      <c r="H14" s="368"/>
      <c r="I14" s="109"/>
      <c r="J14" s="109"/>
      <c r="K14" s="109"/>
      <c r="L14" s="109"/>
      <c r="M14" s="210"/>
      <c r="N14" s="109"/>
      <c r="O14" s="109"/>
      <c r="P14" s="109"/>
      <c r="Q14" s="210"/>
      <c r="R14" s="109"/>
      <c r="S14" s="109"/>
      <c r="T14" s="210"/>
      <c r="U14" s="210"/>
      <c r="V14" s="210"/>
      <c r="W14" s="88"/>
    </row>
    <row r="15" spans="1:27" ht="15.75" customHeight="1" x14ac:dyDescent="0.2">
      <c r="B15" s="16"/>
      <c r="C15" s="349"/>
      <c r="D15" s="535" t="str">
        <f>IF(Lohnmeldung!D16&lt;&gt;"",Lohnmeldung!D16,"")</f>
        <v/>
      </c>
      <c r="E15" s="535"/>
      <c r="F15" s="535"/>
      <c r="G15" s="535"/>
      <c r="H15" s="536"/>
      <c r="I15" s="24"/>
      <c r="J15" s="24"/>
      <c r="K15" s="24"/>
      <c r="L15" s="24"/>
      <c r="M15" s="211"/>
      <c r="N15" s="24"/>
      <c r="O15" s="24"/>
      <c r="P15" s="24"/>
      <c r="Q15" s="211"/>
      <c r="R15" s="24"/>
      <c r="S15" s="24"/>
      <c r="T15" s="211"/>
      <c r="U15" s="211"/>
      <c r="V15" s="211"/>
      <c r="W15" s="89" t="e">
        <f>IF('LB 1'!#REF!="",0,1)</f>
        <v>#REF!</v>
      </c>
    </row>
    <row r="16" spans="1:27" ht="7.5" customHeight="1" x14ac:dyDescent="0.35">
      <c r="B16" s="16"/>
      <c r="C16" s="352"/>
      <c r="D16" s="353"/>
      <c r="E16" s="353"/>
      <c r="F16" s="369"/>
      <c r="G16" s="369"/>
      <c r="H16" s="370"/>
      <c r="I16" s="24"/>
      <c r="J16" s="24"/>
      <c r="K16" s="24"/>
      <c r="L16" s="24"/>
      <c r="M16" s="212"/>
      <c r="N16" s="24"/>
      <c r="O16" s="24"/>
      <c r="P16" s="24"/>
      <c r="Q16" s="212"/>
      <c r="R16" s="24"/>
      <c r="S16" s="24"/>
      <c r="T16" s="212"/>
      <c r="U16" s="212"/>
      <c r="V16" s="212"/>
      <c r="W16" s="16"/>
    </row>
    <row r="17" spans="2:39" ht="6.75" customHeight="1" thickBot="1" x14ac:dyDescent="0.25">
      <c r="B17" s="16"/>
      <c r="C17" s="16"/>
      <c r="D17" s="25"/>
      <c r="E17" s="31"/>
      <c r="F17" s="31"/>
      <c r="G17" s="31"/>
      <c r="H17" s="31"/>
      <c r="I17" s="25"/>
      <c r="J17" s="25"/>
      <c r="K17" s="25"/>
      <c r="L17" s="25"/>
      <c r="M17" s="68"/>
      <c r="N17" s="25"/>
      <c r="O17" s="25"/>
      <c r="P17" s="25"/>
      <c r="Q17" s="68"/>
      <c r="R17" s="25"/>
      <c r="S17" s="25"/>
      <c r="T17" s="68"/>
      <c r="U17" s="68"/>
      <c r="V17" s="68"/>
      <c r="W17" s="16"/>
    </row>
    <row r="18" spans="2:39" s="234" customFormat="1" ht="21.75" customHeight="1" x14ac:dyDescent="0.2">
      <c r="B18" s="215"/>
      <c r="C18" s="216"/>
      <c r="D18" s="513" t="s">
        <v>24</v>
      </c>
      <c r="E18" s="513" t="s">
        <v>25</v>
      </c>
      <c r="F18" s="513" t="s">
        <v>27</v>
      </c>
      <c r="G18" s="513" t="s">
        <v>122</v>
      </c>
      <c r="H18" s="513" t="s">
        <v>123</v>
      </c>
      <c r="I18" s="543" t="s">
        <v>41</v>
      </c>
      <c r="J18" s="544"/>
      <c r="K18" s="513" t="s">
        <v>125</v>
      </c>
      <c r="L18" s="550" t="s">
        <v>126</v>
      </c>
      <c r="M18" s="553" t="s">
        <v>128</v>
      </c>
      <c r="N18" s="539" t="s">
        <v>37</v>
      </c>
      <c r="O18" s="513" t="s">
        <v>129</v>
      </c>
      <c r="P18" s="542" t="s">
        <v>58</v>
      </c>
      <c r="Q18" s="542" t="s">
        <v>18</v>
      </c>
      <c r="R18" s="513" t="s">
        <v>134</v>
      </c>
      <c r="S18" s="513" t="s">
        <v>135</v>
      </c>
      <c r="T18" s="545" t="s">
        <v>136</v>
      </c>
      <c r="U18" s="545" t="s">
        <v>40</v>
      </c>
      <c r="V18" s="542" t="s">
        <v>127</v>
      </c>
      <c r="W18" s="233"/>
      <c r="X18" s="114"/>
      <c r="Y18" s="127"/>
      <c r="Z18" s="127"/>
      <c r="AA18" s="127"/>
      <c r="AB18" s="127"/>
      <c r="AC18" s="127"/>
      <c r="AD18" s="127"/>
      <c r="AE18" s="127"/>
      <c r="AF18" s="127"/>
      <c r="AG18" s="127"/>
      <c r="AH18" s="127"/>
      <c r="AI18" s="127"/>
      <c r="AJ18" s="127"/>
      <c r="AK18" s="127"/>
      <c r="AL18" s="127"/>
      <c r="AM18" s="127"/>
    </row>
    <row r="19" spans="2:39" s="234" customFormat="1" ht="33" customHeight="1" x14ac:dyDescent="0.2">
      <c r="B19" s="215"/>
      <c r="C19" s="216"/>
      <c r="D19" s="514"/>
      <c r="E19" s="514"/>
      <c r="F19" s="514"/>
      <c r="G19" s="514"/>
      <c r="H19" s="514"/>
      <c r="I19" s="513" t="s">
        <v>124</v>
      </c>
      <c r="J19" s="513" t="s">
        <v>121</v>
      </c>
      <c r="K19" s="548"/>
      <c r="L19" s="551"/>
      <c r="M19" s="554"/>
      <c r="N19" s="540"/>
      <c r="O19" s="514"/>
      <c r="P19" s="513"/>
      <c r="Q19" s="513"/>
      <c r="R19" s="514"/>
      <c r="S19" s="514"/>
      <c r="T19" s="546"/>
      <c r="U19" s="546"/>
      <c r="V19" s="513"/>
      <c r="W19" s="233"/>
      <c r="X19" s="114"/>
      <c r="Y19" s="127"/>
      <c r="Z19" s="127"/>
      <c r="AA19" s="127"/>
      <c r="AB19" s="127"/>
      <c r="AC19" s="127"/>
      <c r="AD19" s="127"/>
      <c r="AE19" s="127"/>
      <c r="AF19" s="127"/>
      <c r="AG19" s="127"/>
      <c r="AH19" s="127"/>
      <c r="AI19" s="127"/>
      <c r="AJ19" s="127"/>
      <c r="AK19" s="127"/>
      <c r="AL19" s="127"/>
      <c r="AM19" s="127"/>
    </row>
    <row r="20" spans="2:39" s="234" customFormat="1" ht="14.25" customHeight="1" x14ac:dyDescent="0.2">
      <c r="B20" s="215"/>
      <c r="C20" s="216"/>
      <c r="D20" s="515"/>
      <c r="E20" s="515"/>
      <c r="F20" s="515"/>
      <c r="G20" s="515"/>
      <c r="H20" s="515"/>
      <c r="I20" s="549"/>
      <c r="J20" s="515"/>
      <c r="K20" s="549"/>
      <c r="L20" s="552"/>
      <c r="M20" s="220" t="s">
        <v>54</v>
      </c>
      <c r="N20" s="541"/>
      <c r="O20" s="515"/>
      <c r="P20" s="219" t="s">
        <v>55</v>
      </c>
      <c r="Q20" s="219" t="s">
        <v>56</v>
      </c>
      <c r="R20" s="515"/>
      <c r="S20" s="515"/>
      <c r="T20" s="547"/>
      <c r="U20" s="547"/>
      <c r="V20" s="219" t="s">
        <v>133</v>
      </c>
      <c r="W20" s="233"/>
      <c r="X20" s="114"/>
      <c r="Y20" s="127"/>
      <c r="Z20" s="127"/>
      <c r="AA20" s="127"/>
      <c r="AB20" s="127"/>
      <c r="AC20" s="127"/>
      <c r="AD20" s="127"/>
      <c r="AE20" s="127"/>
      <c r="AF20" s="127"/>
      <c r="AG20" s="127"/>
      <c r="AH20" s="127"/>
      <c r="AI20" s="127"/>
      <c r="AJ20" s="127"/>
      <c r="AK20" s="127"/>
      <c r="AL20" s="127"/>
      <c r="AM20" s="127"/>
    </row>
    <row r="21" spans="2:39" s="236" customFormat="1" ht="11.25" customHeight="1" x14ac:dyDescent="0.2">
      <c r="B21" s="221"/>
      <c r="C21" s="221"/>
      <c r="D21" s="222"/>
      <c r="E21" s="223"/>
      <c r="F21" s="223"/>
      <c r="G21" s="223"/>
      <c r="H21" s="223"/>
      <c r="I21" s="222">
        <v>1</v>
      </c>
      <c r="J21" s="222">
        <v>2</v>
      </c>
      <c r="K21" s="222">
        <v>3</v>
      </c>
      <c r="L21" s="224">
        <v>4</v>
      </c>
      <c r="M21" s="225">
        <v>5</v>
      </c>
      <c r="N21" s="226">
        <v>6</v>
      </c>
      <c r="O21" s="222">
        <v>7</v>
      </c>
      <c r="P21" s="222">
        <v>8</v>
      </c>
      <c r="Q21" s="227">
        <v>9</v>
      </c>
      <c r="R21" s="222">
        <v>10</v>
      </c>
      <c r="S21" s="222">
        <v>11</v>
      </c>
      <c r="T21" s="227">
        <v>12</v>
      </c>
      <c r="U21" s="227">
        <v>13</v>
      </c>
      <c r="V21" s="227">
        <v>14</v>
      </c>
      <c r="W21" s="221"/>
      <c r="X21" s="235"/>
      <c r="Y21" s="235"/>
      <c r="Z21" s="235"/>
      <c r="AA21" s="235"/>
      <c r="AB21" s="235"/>
      <c r="AC21" s="235"/>
      <c r="AD21" s="235"/>
      <c r="AE21" s="235"/>
      <c r="AF21" s="235"/>
      <c r="AG21" s="235"/>
      <c r="AH21" s="235"/>
      <c r="AI21" s="235"/>
      <c r="AJ21" s="235"/>
      <c r="AK21" s="235"/>
      <c r="AL21" s="235"/>
      <c r="AM21" s="235"/>
    </row>
    <row r="22" spans="2:39" ht="18" customHeight="1" x14ac:dyDescent="0.2">
      <c r="B22" s="16"/>
      <c r="C22" s="217">
        <v>1</v>
      </c>
      <c r="D22" s="252" t="str">
        <f>Lohnmeldung!D20</f>
        <v/>
      </c>
      <c r="E22" s="252" t="str">
        <f>Lohnmeldung!E20</f>
        <v/>
      </c>
      <c r="F22" s="253" t="str">
        <f>Lohnmeldung!F20</f>
        <v/>
      </c>
      <c r="G22" s="254" t="str">
        <f>Lohnmeldung!G20</f>
        <v/>
      </c>
      <c r="H22" s="255" t="e">
        <f>CONCATENATE(X22,"-",Y22)</f>
        <v>#VALUE!</v>
      </c>
      <c r="I22" s="256">
        <f>'LB 1'!E$40</f>
        <v>0</v>
      </c>
      <c r="J22" s="256">
        <f>'LB 1'!F$40</f>
        <v>0</v>
      </c>
      <c r="K22" s="256">
        <f>'LB 1'!G$40</f>
        <v>0</v>
      </c>
      <c r="L22" s="257">
        <f>'LB 1'!H$40</f>
        <v>0</v>
      </c>
      <c r="M22" s="258">
        <f>'LB 1'!I$40</f>
        <v>0</v>
      </c>
      <c r="N22" s="259">
        <f>'LB 1'!J$40</f>
        <v>0</v>
      </c>
      <c r="O22" s="256">
        <f>'LB 1'!K$40</f>
        <v>0</v>
      </c>
      <c r="P22" s="256">
        <f>'LB 1'!L$40</f>
        <v>0</v>
      </c>
      <c r="Q22" s="256">
        <f>'LB 1'!M$40</f>
        <v>0</v>
      </c>
      <c r="R22" s="256">
        <f>'LB 1'!N$40</f>
        <v>0</v>
      </c>
      <c r="S22" s="256">
        <f>'LB 1'!O$40</f>
        <v>0</v>
      </c>
      <c r="T22" s="256">
        <f>'LB 1'!P$40</f>
        <v>0</v>
      </c>
      <c r="U22" s="256">
        <f>'LB 1'!Q$40</f>
        <v>0</v>
      </c>
      <c r="V22" s="256">
        <f>'LB 1'!R$40</f>
        <v>0</v>
      </c>
      <c r="W22" s="233"/>
      <c r="X22" s="114" t="e">
        <f>MONTH(Lohnmeldung!H20)</f>
        <v>#VALUE!</v>
      </c>
      <c r="Y22" s="114" t="e">
        <f>MONTH(Lohnmeldung!I20)</f>
        <v>#VALUE!</v>
      </c>
      <c r="Z22" s="114">
        <f>IF(Lohnmeldung!E20="",0,1)</f>
        <v>0</v>
      </c>
      <c r="AA22" s="237"/>
      <c r="AB22" s="237"/>
      <c r="AK22" s="232"/>
    </row>
    <row r="23" spans="2:39" s="61" customFormat="1" ht="18" customHeight="1" x14ac:dyDescent="0.2">
      <c r="B23" s="24"/>
      <c r="C23" s="217">
        <v>2</v>
      </c>
      <c r="D23" s="252" t="str">
        <f>Lohnmeldung!D21</f>
        <v/>
      </c>
      <c r="E23" s="252" t="str">
        <f>Lohnmeldung!E21</f>
        <v/>
      </c>
      <c r="F23" s="253" t="str">
        <f>Lohnmeldung!F21</f>
        <v/>
      </c>
      <c r="G23" s="254" t="str">
        <f>Lohnmeldung!G21</f>
        <v/>
      </c>
      <c r="H23" s="255" t="e">
        <f t="shared" ref="H23:H39" si="0">CONCATENATE(X23,"-",Y23)</f>
        <v>#VALUE!</v>
      </c>
      <c r="I23" s="256">
        <f>'LB 2'!E$40</f>
        <v>0</v>
      </c>
      <c r="J23" s="256">
        <f>'LB 2'!F$40</f>
        <v>0</v>
      </c>
      <c r="K23" s="256">
        <f>'LB 2'!G$40</f>
        <v>0</v>
      </c>
      <c r="L23" s="257">
        <f>'LB 2'!H$40</f>
        <v>0</v>
      </c>
      <c r="M23" s="258">
        <f>'LB 2'!I$40</f>
        <v>0</v>
      </c>
      <c r="N23" s="259">
        <f>'LB 2'!J$40</f>
        <v>0</v>
      </c>
      <c r="O23" s="256">
        <f>'LB 2'!K$40</f>
        <v>0</v>
      </c>
      <c r="P23" s="256">
        <f>'LB 2'!L$40</f>
        <v>0</v>
      </c>
      <c r="Q23" s="256">
        <f>'LB 2'!M$40</f>
        <v>0</v>
      </c>
      <c r="R23" s="256">
        <f>'LB 2'!N$40</f>
        <v>0</v>
      </c>
      <c r="S23" s="256">
        <f>'LB 2'!O$40</f>
        <v>0</v>
      </c>
      <c r="T23" s="256">
        <f>'LB 2'!P$40</f>
        <v>0</v>
      </c>
      <c r="U23" s="256">
        <f>'LB 2'!Q$40</f>
        <v>0</v>
      </c>
      <c r="V23" s="256">
        <f>'LB 2'!R$40</f>
        <v>0</v>
      </c>
      <c r="W23" s="233"/>
      <c r="X23" s="114" t="e">
        <f>MONTH(Lohnmeldung!H21)</f>
        <v>#VALUE!</v>
      </c>
      <c r="Y23" s="114" t="e">
        <f>MONTH(Lohnmeldung!I21)</f>
        <v>#VALUE!</v>
      </c>
      <c r="Z23" s="114">
        <f>IF(Lohnmeldung!E21="",0,1)</f>
        <v>0</v>
      </c>
      <c r="AA23" s="237"/>
      <c r="AB23" s="238"/>
      <c r="AC23" s="114"/>
      <c r="AD23" s="114"/>
      <c r="AE23" s="114"/>
      <c r="AF23" s="114"/>
      <c r="AG23" s="114"/>
      <c r="AH23" s="114"/>
      <c r="AI23" s="122"/>
      <c r="AJ23" s="122"/>
      <c r="AK23" s="122"/>
      <c r="AL23" s="122"/>
      <c r="AM23" s="122"/>
    </row>
    <row r="24" spans="2:39" s="61" customFormat="1" ht="18" customHeight="1" x14ac:dyDescent="0.2">
      <c r="B24" s="24"/>
      <c r="C24" s="217">
        <v>3</v>
      </c>
      <c r="D24" s="252" t="str">
        <f>Lohnmeldung!D22</f>
        <v/>
      </c>
      <c r="E24" s="252" t="str">
        <f>Lohnmeldung!E22</f>
        <v/>
      </c>
      <c r="F24" s="253" t="str">
        <f>Lohnmeldung!F22</f>
        <v/>
      </c>
      <c r="G24" s="254" t="str">
        <f>Lohnmeldung!G22</f>
        <v/>
      </c>
      <c r="H24" s="255" t="e">
        <f t="shared" si="0"/>
        <v>#VALUE!</v>
      </c>
      <c r="I24" s="256">
        <f>'LB 3'!E$40</f>
        <v>0</v>
      </c>
      <c r="J24" s="256">
        <f>'LB 3'!F$40</f>
        <v>0</v>
      </c>
      <c r="K24" s="256">
        <f>'LB 3'!G$40</f>
        <v>0</v>
      </c>
      <c r="L24" s="257">
        <f>'LB 3'!H$40</f>
        <v>0</v>
      </c>
      <c r="M24" s="258">
        <f>'LB 3'!I$40</f>
        <v>0</v>
      </c>
      <c r="N24" s="259">
        <f>'LB 3'!J$40</f>
        <v>0</v>
      </c>
      <c r="O24" s="256">
        <f>'LB 3'!K$40</f>
        <v>0</v>
      </c>
      <c r="P24" s="256">
        <f>'LB 3'!L$40</f>
        <v>0</v>
      </c>
      <c r="Q24" s="256">
        <f>'LB 3'!M$40</f>
        <v>0</v>
      </c>
      <c r="R24" s="256">
        <f>'LB 3'!N$40</f>
        <v>0</v>
      </c>
      <c r="S24" s="256">
        <f>'LB 3'!O$40</f>
        <v>0</v>
      </c>
      <c r="T24" s="256">
        <f>'LB 3'!P$40</f>
        <v>0</v>
      </c>
      <c r="U24" s="256">
        <f>'LB 3'!Q$40</f>
        <v>0</v>
      </c>
      <c r="V24" s="256">
        <f>'LB 3'!R$40</f>
        <v>0</v>
      </c>
      <c r="W24" s="233"/>
      <c r="X24" s="114" t="e">
        <f>MONTH(Lohnmeldung!H22)</f>
        <v>#VALUE!</v>
      </c>
      <c r="Y24" s="114" t="e">
        <f>MONTH(Lohnmeldung!I22)</f>
        <v>#VALUE!</v>
      </c>
      <c r="Z24" s="114">
        <f>IF(Lohnmeldung!E22="",0,1)</f>
        <v>0</v>
      </c>
      <c r="AA24" s="237"/>
      <c r="AB24" s="238"/>
      <c r="AC24" s="114"/>
      <c r="AD24" s="114"/>
      <c r="AE24" s="114"/>
      <c r="AF24" s="114"/>
      <c r="AG24" s="114"/>
      <c r="AH24" s="114"/>
      <c r="AI24" s="122"/>
      <c r="AJ24" s="122"/>
      <c r="AK24" s="122"/>
      <c r="AL24" s="122"/>
      <c r="AM24" s="122"/>
    </row>
    <row r="25" spans="2:39" s="61" customFormat="1" ht="18" customHeight="1" x14ac:dyDescent="0.2">
      <c r="B25" s="24"/>
      <c r="C25" s="217">
        <v>4</v>
      </c>
      <c r="D25" s="252" t="str">
        <f>Lohnmeldung!D23</f>
        <v/>
      </c>
      <c r="E25" s="252" t="str">
        <f>Lohnmeldung!E23</f>
        <v/>
      </c>
      <c r="F25" s="253" t="str">
        <f>Lohnmeldung!F23</f>
        <v/>
      </c>
      <c r="G25" s="254" t="str">
        <f>Lohnmeldung!G23</f>
        <v/>
      </c>
      <c r="H25" s="255" t="e">
        <f t="shared" si="0"/>
        <v>#VALUE!</v>
      </c>
      <c r="I25" s="256">
        <f>'LB 4'!E$40</f>
        <v>0</v>
      </c>
      <c r="J25" s="256">
        <f>'LB 4'!F$40</f>
        <v>0</v>
      </c>
      <c r="K25" s="256">
        <f>'LB 4'!G$40</f>
        <v>0</v>
      </c>
      <c r="L25" s="257">
        <f>'LB 4'!H$40</f>
        <v>0</v>
      </c>
      <c r="M25" s="258">
        <f>'LB 4'!I$40</f>
        <v>0</v>
      </c>
      <c r="N25" s="259">
        <f>'LB 4'!J$40</f>
        <v>0</v>
      </c>
      <c r="O25" s="256">
        <f>'LB 4'!K$40</f>
        <v>0</v>
      </c>
      <c r="P25" s="256">
        <f>'LB 4'!L$40</f>
        <v>0</v>
      </c>
      <c r="Q25" s="256">
        <f>'LB 4'!M$40</f>
        <v>0</v>
      </c>
      <c r="R25" s="256">
        <f>'LB 4'!N$40</f>
        <v>0</v>
      </c>
      <c r="S25" s="256">
        <f>'LB 4'!O$40</f>
        <v>0</v>
      </c>
      <c r="T25" s="256">
        <f>'LB 4'!P$40</f>
        <v>0</v>
      </c>
      <c r="U25" s="256">
        <f>'LB 4'!Q$40</f>
        <v>0</v>
      </c>
      <c r="V25" s="256">
        <f>'LB 4'!R$40</f>
        <v>0</v>
      </c>
      <c r="W25" s="233"/>
      <c r="X25" s="114" t="e">
        <f>MONTH(Lohnmeldung!H23)</f>
        <v>#VALUE!</v>
      </c>
      <c r="Y25" s="114" t="e">
        <f>MONTH(Lohnmeldung!I23)</f>
        <v>#VALUE!</v>
      </c>
      <c r="Z25" s="114">
        <f>IF(Lohnmeldung!E23="",0,1)</f>
        <v>0</v>
      </c>
      <c r="AA25" s="237"/>
      <c r="AB25" s="238"/>
      <c r="AC25" s="114"/>
      <c r="AD25" s="114"/>
      <c r="AE25" s="114"/>
      <c r="AF25" s="114"/>
      <c r="AG25" s="114"/>
      <c r="AH25" s="114"/>
      <c r="AI25" s="122"/>
      <c r="AJ25" s="122"/>
      <c r="AK25" s="122"/>
      <c r="AL25" s="122"/>
      <c r="AM25" s="122"/>
    </row>
    <row r="26" spans="2:39" s="61" customFormat="1" ht="18" customHeight="1" x14ac:dyDescent="0.2">
      <c r="B26" s="24"/>
      <c r="C26" s="217">
        <v>5</v>
      </c>
      <c r="D26" s="252" t="str">
        <f>Lohnmeldung!D24</f>
        <v/>
      </c>
      <c r="E26" s="252" t="str">
        <f>Lohnmeldung!E24</f>
        <v/>
      </c>
      <c r="F26" s="253" t="str">
        <f>Lohnmeldung!F24</f>
        <v/>
      </c>
      <c r="G26" s="254" t="str">
        <f>Lohnmeldung!G24</f>
        <v/>
      </c>
      <c r="H26" s="255" t="e">
        <f t="shared" si="0"/>
        <v>#VALUE!</v>
      </c>
      <c r="I26" s="256">
        <f>'LB 5'!E$40</f>
        <v>0</v>
      </c>
      <c r="J26" s="256">
        <f>'LB 5'!F$40</f>
        <v>0</v>
      </c>
      <c r="K26" s="256">
        <f>'LB 5'!G$40</f>
        <v>0</v>
      </c>
      <c r="L26" s="257">
        <f>'LB 5'!H$40</f>
        <v>0</v>
      </c>
      <c r="M26" s="258">
        <f>'LB 5'!I$40</f>
        <v>0</v>
      </c>
      <c r="N26" s="259">
        <f>'LB 5'!J$40</f>
        <v>0</v>
      </c>
      <c r="O26" s="256">
        <f>'LB 5'!K$40</f>
        <v>0</v>
      </c>
      <c r="P26" s="256">
        <f>'LB 5'!L$40</f>
        <v>0</v>
      </c>
      <c r="Q26" s="256">
        <f>'LB 5'!M$40</f>
        <v>0</v>
      </c>
      <c r="R26" s="256">
        <f>'LB 5'!N$40</f>
        <v>0</v>
      </c>
      <c r="S26" s="256">
        <f>'LB 5'!O$40</f>
        <v>0</v>
      </c>
      <c r="T26" s="256">
        <f>'LB 5'!P$40</f>
        <v>0</v>
      </c>
      <c r="U26" s="256">
        <f>'LB 5'!Q$40</f>
        <v>0</v>
      </c>
      <c r="V26" s="256">
        <f>'LB 5'!R$40</f>
        <v>0</v>
      </c>
      <c r="W26" s="233"/>
      <c r="X26" s="114" t="e">
        <f>MONTH(Lohnmeldung!H24)</f>
        <v>#VALUE!</v>
      </c>
      <c r="Y26" s="114" t="e">
        <f>MONTH(Lohnmeldung!I24)</f>
        <v>#VALUE!</v>
      </c>
      <c r="Z26" s="114">
        <f>IF(Lohnmeldung!E24="",0,1)</f>
        <v>0</v>
      </c>
      <c r="AA26" s="237"/>
      <c r="AB26" s="238"/>
      <c r="AC26" s="114"/>
      <c r="AD26" s="114"/>
      <c r="AE26" s="114"/>
      <c r="AF26" s="114"/>
      <c r="AG26" s="114"/>
      <c r="AH26" s="114"/>
      <c r="AI26" s="122"/>
      <c r="AJ26" s="122"/>
      <c r="AK26" s="122"/>
      <c r="AL26" s="122"/>
      <c r="AM26" s="122"/>
    </row>
    <row r="27" spans="2:39" s="61" customFormat="1" ht="18" customHeight="1" x14ac:dyDescent="0.2">
      <c r="B27" s="24"/>
      <c r="C27" s="217">
        <v>6</v>
      </c>
      <c r="D27" s="252" t="str">
        <f>Lohnmeldung!D25</f>
        <v/>
      </c>
      <c r="E27" s="252" t="str">
        <f>Lohnmeldung!E25</f>
        <v/>
      </c>
      <c r="F27" s="253" t="str">
        <f>Lohnmeldung!F25</f>
        <v/>
      </c>
      <c r="G27" s="254" t="str">
        <f>Lohnmeldung!G25</f>
        <v/>
      </c>
      <c r="H27" s="255" t="e">
        <f t="shared" si="0"/>
        <v>#VALUE!</v>
      </c>
      <c r="I27" s="256">
        <f>'LB 6'!E$40</f>
        <v>0</v>
      </c>
      <c r="J27" s="256">
        <f>'LB 6'!F$40</f>
        <v>0</v>
      </c>
      <c r="K27" s="256">
        <f>'LB 6'!G$40</f>
        <v>0</v>
      </c>
      <c r="L27" s="257">
        <f>'LB 6'!H$40</f>
        <v>0</v>
      </c>
      <c r="M27" s="258">
        <f>'LB 6'!I$40</f>
        <v>0</v>
      </c>
      <c r="N27" s="259">
        <f>'LB 6'!J$40</f>
        <v>0</v>
      </c>
      <c r="O27" s="256">
        <f>'LB 6'!K$40</f>
        <v>0</v>
      </c>
      <c r="P27" s="256">
        <f>'LB 6'!L$40</f>
        <v>0</v>
      </c>
      <c r="Q27" s="256">
        <f>'LB 6'!M$40</f>
        <v>0</v>
      </c>
      <c r="R27" s="256">
        <f>'LB 6'!N$40</f>
        <v>0</v>
      </c>
      <c r="S27" s="256">
        <f>'LB 6'!O$40</f>
        <v>0</v>
      </c>
      <c r="T27" s="256">
        <f>'LB 6'!P$40</f>
        <v>0</v>
      </c>
      <c r="U27" s="256">
        <f>'LB 6'!Q$40</f>
        <v>0</v>
      </c>
      <c r="V27" s="256">
        <f>'LB 6'!R$40</f>
        <v>0</v>
      </c>
      <c r="W27" s="233"/>
      <c r="X27" s="114" t="e">
        <f>MONTH(Lohnmeldung!H25)</f>
        <v>#VALUE!</v>
      </c>
      <c r="Y27" s="114" t="e">
        <f>MONTH(Lohnmeldung!I25)</f>
        <v>#VALUE!</v>
      </c>
      <c r="Z27" s="114">
        <f>IF(Lohnmeldung!E25="",0,1)</f>
        <v>0</v>
      </c>
      <c r="AA27" s="237"/>
      <c r="AB27" s="238"/>
      <c r="AC27" s="114"/>
      <c r="AD27" s="114"/>
      <c r="AE27" s="114"/>
      <c r="AF27" s="114"/>
      <c r="AG27" s="114"/>
      <c r="AH27" s="114"/>
      <c r="AI27" s="122"/>
      <c r="AJ27" s="122"/>
      <c r="AK27" s="122"/>
      <c r="AL27" s="122"/>
      <c r="AM27" s="122"/>
    </row>
    <row r="28" spans="2:39" s="61" customFormat="1" ht="18" customHeight="1" x14ac:dyDescent="0.2">
      <c r="B28" s="24"/>
      <c r="C28" s="217">
        <v>7</v>
      </c>
      <c r="D28" s="252" t="str">
        <f>Lohnmeldung!D26</f>
        <v/>
      </c>
      <c r="E28" s="252" t="str">
        <f>Lohnmeldung!E26</f>
        <v/>
      </c>
      <c r="F28" s="253" t="str">
        <f>Lohnmeldung!F26</f>
        <v/>
      </c>
      <c r="G28" s="254" t="str">
        <f>Lohnmeldung!G26</f>
        <v/>
      </c>
      <c r="H28" s="255" t="e">
        <f t="shared" si="0"/>
        <v>#VALUE!</v>
      </c>
      <c r="I28" s="256">
        <f>'LB 7'!E$40</f>
        <v>0</v>
      </c>
      <c r="J28" s="256">
        <f>'LB 7'!F$40</f>
        <v>0</v>
      </c>
      <c r="K28" s="256">
        <f>'LB 7'!G$40</f>
        <v>0</v>
      </c>
      <c r="L28" s="257">
        <f>'LB 7'!H$40</f>
        <v>0</v>
      </c>
      <c r="M28" s="258">
        <f>'LB 7'!I$40</f>
        <v>0</v>
      </c>
      <c r="N28" s="259">
        <f>'LB 7'!J$40</f>
        <v>0</v>
      </c>
      <c r="O28" s="256">
        <f>'LB 7'!K$40</f>
        <v>0</v>
      </c>
      <c r="P28" s="256">
        <f>'LB 7'!L$40</f>
        <v>0</v>
      </c>
      <c r="Q28" s="256">
        <f>'LB 7'!M$40</f>
        <v>0</v>
      </c>
      <c r="R28" s="256">
        <f>'LB 7'!N$40</f>
        <v>0</v>
      </c>
      <c r="S28" s="256">
        <f>'LB 7'!O$40</f>
        <v>0</v>
      </c>
      <c r="T28" s="256">
        <f>'LB 7'!P$40</f>
        <v>0</v>
      </c>
      <c r="U28" s="256">
        <f>'LB 7'!Q$40</f>
        <v>0</v>
      </c>
      <c r="V28" s="256">
        <f>'LB 7'!R$40</f>
        <v>0</v>
      </c>
      <c r="W28" s="233"/>
      <c r="X28" s="114" t="e">
        <f>MONTH(Lohnmeldung!H26)</f>
        <v>#VALUE!</v>
      </c>
      <c r="Y28" s="114" t="e">
        <f>MONTH(Lohnmeldung!I26)</f>
        <v>#VALUE!</v>
      </c>
      <c r="Z28" s="114">
        <f>IF(Lohnmeldung!E26="",0,1)</f>
        <v>0</v>
      </c>
      <c r="AA28" s="237"/>
      <c r="AB28" s="238"/>
      <c r="AC28" s="114"/>
      <c r="AD28" s="114"/>
      <c r="AE28" s="114"/>
      <c r="AF28" s="114"/>
      <c r="AG28" s="114"/>
      <c r="AH28" s="114"/>
      <c r="AI28" s="122"/>
      <c r="AJ28" s="122"/>
      <c r="AK28" s="122"/>
      <c r="AL28" s="122"/>
      <c r="AM28" s="122"/>
    </row>
    <row r="29" spans="2:39" s="61" customFormat="1" ht="18" customHeight="1" x14ac:dyDescent="0.2">
      <c r="B29" s="24"/>
      <c r="C29" s="217">
        <v>8</v>
      </c>
      <c r="D29" s="252" t="str">
        <f>Lohnmeldung!D27</f>
        <v/>
      </c>
      <c r="E29" s="252" t="str">
        <f>Lohnmeldung!E27</f>
        <v/>
      </c>
      <c r="F29" s="253" t="str">
        <f>Lohnmeldung!F27</f>
        <v/>
      </c>
      <c r="G29" s="254" t="str">
        <f>Lohnmeldung!G27</f>
        <v/>
      </c>
      <c r="H29" s="255" t="e">
        <f t="shared" si="0"/>
        <v>#VALUE!</v>
      </c>
      <c r="I29" s="256">
        <f>'LB 8'!E$40</f>
        <v>0</v>
      </c>
      <c r="J29" s="256">
        <f>'LB 8'!F$40</f>
        <v>0</v>
      </c>
      <c r="K29" s="256">
        <f>'LB 8'!G$40</f>
        <v>0</v>
      </c>
      <c r="L29" s="257">
        <f>'LB 8'!H$40</f>
        <v>0</v>
      </c>
      <c r="M29" s="258">
        <f>'LB 8'!I$40</f>
        <v>0</v>
      </c>
      <c r="N29" s="259">
        <f>'LB 8'!J$40</f>
        <v>0</v>
      </c>
      <c r="O29" s="256">
        <f>'LB 8'!K$40</f>
        <v>0</v>
      </c>
      <c r="P29" s="256">
        <f>'LB 8'!L$40</f>
        <v>0</v>
      </c>
      <c r="Q29" s="256">
        <f>'LB 8'!M$40</f>
        <v>0</v>
      </c>
      <c r="R29" s="256">
        <f>'LB 8'!N$40</f>
        <v>0</v>
      </c>
      <c r="S29" s="256">
        <f>'LB 8'!O$40</f>
        <v>0</v>
      </c>
      <c r="T29" s="256">
        <f>'LB 8'!P$40</f>
        <v>0</v>
      </c>
      <c r="U29" s="256">
        <f>'LB 8'!Q$40</f>
        <v>0</v>
      </c>
      <c r="V29" s="256">
        <f>'LB 8'!R$40</f>
        <v>0</v>
      </c>
      <c r="W29" s="233"/>
      <c r="X29" s="114" t="e">
        <f>MONTH(Lohnmeldung!H27)</f>
        <v>#VALUE!</v>
      </c>
      <c r="Y29" s="114" t="e">
        <f>MONTH(Lohnmeldung!I27)</f>
        <v>#VALUE!</v>
      </c>
      <c r="Z29" s="114">
        <f>IF(Lohnmeldung!E27="",0,1)</f>
        <v>0</v>
      </c>
      <c r="AA29" s="237"/>
      <c r="AB29" s="238"/>
      <c r="AC29" s="114"/>
      <c r="AD29" s="114"/>
      <c r="AE29" s="114"/>
      <c r="AF29" s="114"/>
      <c r="AG29" s="114"/>
      <c r="AH29" s="114"/>
      <c r="AI29" s="122"/>
      <c r="AJ29" s="122"/>
      <c r="AK29" s="122"/>
      <c r="AL29" s="122"/>
      <c r="AM29" s="122"/>
    </row>
    <row r="30" spans="2:39" s="61" customFormat="1" ht="18" customHeight="1" x14ac:dyDescent="0.2">
      <c r="B30" s="24"/>
      <c r="C30" s="217">
        <v>9</v>
      </c>
      <c r="D30" s="252" t="str">
        <f>Lohnmeldung!D28</f>
        <v/>
      </c>
      <c r="E30" s="252" t="str">
        <f>Lohnmeldung!E28</f>
        <v/>
      </c>
      <c r="F30" s="253" t="str">
        <f>Lohnmeldung!F28</f>
        <v/>
      </c>
      <c r="G30" s="254" t="str">
        <f>Lohnmeldung!G28</f>
        <v/>
      </c>
      <c r="H30" s="255" t="e">
        <f t="shared" si="0"/>
        <v>#VALUE!</v>
      </c>
      <c r="I30" s="256">
        <f>'LB 9'!E$40</f>
        <v>0</v>
      </c>
      <c r="J30" s="256">
        <f>'LB 9'!F$40</f>
        <v>0</v>
      </c>
      <c r="K30" s="256">
        <f>'LB 9'!G$40</f>
        <v>0</v>
      </c>
      <c r="L30" s="257">
        <f>'LB 9'!H$40</f>
        <v>0</v>
      </c>
      <c r="M30" s="258">
        <f>'LB 9'!I$40</f>
        <v>0</v>
      </c>
      <c r="N30" s="259">
        <f>'LB 9'!J$40</f>
        <v>0</v>
      </c>
      <c r="O30" s="256">
        <f>'LB 9'!K$40</f>
        <v>0</v>
      </c>
      <c r="P30" s="256">
        <f>'LB 9'!L$40</f>
        <v>0</v>
      </c>
      <c r="Q30" s="256">
        <f>'LB 9'!M$40</f>
        <v>0</v>
      </c>
      <c r="R30" s="256">
        <f>'LB 9'!N$40</f>
        <v>0</v>
      </c>
      <c r="S30" s="256">
        <f>'LB 9'!O$40</f>
        <v>0</v>
      </c>
      <c r="T30" s="256">
        <f>'LB 9'!P$40</f>
        <v>0</v>
      </c>
      <c r="U30" s="256">
        <f>'LB 9'!Q$40</f>
        <v>0</v>
      </c>
      <c r="V30" s="256">
        <f>'LB 9'!R$40</f>
        <v>0</v>
      </c>
      <c r="W30" s="233"/>
      <c r="X30" s="114" t="e">
        <f>MONTH(Lohnmeldung!H28)</f>
        <v>#VALUE!</v>
      </c>
      <c r="Y30" s="114" t="e">
        <f>MONTH(Lohnmeldung!I28)</f>
        <v>#VALUE!</v>
      </c>
      <c r="Z30" s="114">
        <f>IF(Lohnmeldung!E28="",0,1)</f>
        <v>0</v>
      </c>
      <c r="AA30" s="237"/>
      <c r="AB30" s="238"/>
      <c r="AC30" s="114"/>
      <c r="AD30" s="114"/>
      <c r="AE30" s="114"/>
      <c r="AF30" s="114"/>
      <c r="AG30" s="114"/>
      <c r="AH30" s="114"/>
      <c r="AI30" s="122"/>
      <c r="AJ30" s="122"/>
      <c r="AK30" s="122"/>
      <c r="AL30" s="122"/>
      <c r="AM30" s="122"/>
    </row>
    <row r="31" spans="2:39" s="61" customFormat="1" ht="18" customHeight="1" x14ac:dyDescent="0.2">
      <c r="B31" s="24"/>
      <c r="C31" s="217">
        <v>10</v>
      </c>
      <c r="D31" s="252" t="str">
        <f>Lohnmeldung!D29</f>
        <v/>
      </c>
      <c r="E31" s="252" t="str">
        <f>Lohnmeldung!E29</f>
        <v/>
      </c>
      <c r="F31" s="253" t="str">
        <f>Lohnmeldung!F29</f>
        <v/>
      </c>
      <c r="G31" s="254" t="str">
        <f>Lohnmeldung!G29</f>
        <v/>
      </c>
      <c r="H31" s="255" t="e">
        <f t="shared" si="0"/>
        <v>#VALUE!</v>
      </c>
      <c r="I31" s="256">
        <f>'LB 10'!E$40</f>
        <v>0</v>
      </c>
      <c r="J31" s="256">
        <f>'LB 10'!F$40</f>
        <v>0</v>
      </c>
      <c r="K31" s="256">
        <f>'LB 10'!G$40</f>
        <v>0</v>
      </c>
      <c r="L31" s="257">
        <f>'LB 10'!H$40</f>
        <v>0</v>
      </c>
      <c r="M31" s="258">
        <f>'LB 10'!I$40</f>
        <v>0</v>
      </c>
      <c r="N31" s="259">
        <f>'LB 10'!J$40</f>
        <v>0</v>
      </c>
      <c r="O31" s="256">
        <f>'LB 10'!K$40</f>
        <v>0</v>
      </c>
      <c r="P31" s="256">
        <f>'LB 10'!L$40</f>
        <v>0</v>
      </c>
      <c r="Q31" s="256">
        <f>'LB 10'!M$40</f>
        <v>0</v>
      </c>
      <c r="R31" s="256">
        <f>'LB 10'!N$40</f>
        <v>0</v>
      </c>
      <c r="S31" s="256">
        <f>'LB 10'!O$40</f>
        <v>0</v>
      </c>
      <c r="T31" s="256">
        <f>'LB 10'!P$40</f>
        <v>0</v>
      </c>
      <c r="U31" s="256">
        <f>'LB 10'!Q$40</f>
        <v>0</v>
      </c>
      <c r="V31" s="256">
        <f>'LB 10'!R$40</f>
        <v>0</v>
      </c>
      <c r="W31" s="233"/>
      <c r="X31" s="114" t="e">
        <f>MONTH(Lohnmeldung!H29)</f>
        <v>#VALUE!</v>
      </c>
      <c r="Y31" s="114" t="e">
        <f>MONTH(Lohnmeldung!I29)</f>
        <v>#VALUE!</v>
      </c>
      <c r="Z31" s="114">
        <f>IF(Lohnmeldung!E29="",0,1)</f>
        <v>0</v>
      </c>
      <c r="AA31" s="237"/>
      <c r="AB31" s="238"/>
      <c r="AC31" s="114"/>
      <c r="AD31" s="114"/>
      <c r="AE31" s="114"/>
      <c r="AF31" s="114"/>
      <c r="AG31" s="114"/>
      <c r="AH31" s="114"/>
      <c r="AI31" s="122"/>
      <c r="AJ31" s="122"/>
      <c r="AK31" s="122"/>
      <c r="AL31" s="122"/>
      <c r="AM31" s="122"/>
    </row>
    <row r="32" spans="2:39" s="61" customFormat="1" ht="18" customHeight="1" x14ac:dyDescent="0.2">
      <c r="B32" s="24"/>
      <c r="C32" s="217">
        <v>11</v>
      </c>
      <c r="D32" s="252" t="str">
        <f>Lohnmeldung!D30</f>
        <v/>
      </c>
      <c r="E32" s="252" t="str">
        <f>Lohnmeldung!E30</f>
        <v/>
      </c>
      <c r="F32" s="253" t="str">
        <f>Lohnmeldung!F30</f>
        <v/>
      </c>
      <c r="G32" s="254" t="str">
        <f>Lohnmeldung!G30</f>
        <v/>
      </c>
      <c r="H32" s="255" t="e">
        <f t="shared" si="0"/>
        <v>#VALUE!</v>
      </c>
      <c r="I32" s="256">
        <f>'LB 11'!E$40</f>
        <v>0</v>
      </c>
      <c r="J32" s="256">
        <f>'LB 11'!F$40</f>
        <v>0</v>
      </c>
      <c r="K32" s="256">
        <f>'LB 11'!G$40</f>
        <v>0</v>
      </c>
      <c r="L32" s="257">
        <f>'LB 11'!H$40</f>
        <v>0</v>
      </c>
      <c r="M32" s="258">
        <f>'LB 11'!I$40</f>
        <v>0</v>
      </c>
      <c r="N32" s="259">
        <f>'LB 11'!J$40</f>
        <v>0</v>
      </c>
      <c r="O32" s="256">
        <f>'LB 11'!K$40</f>
        <v>0</v>
      </c>
      <c r="P32" s="256">
        <f>'LB 11'!L$40</f>
        <v>0</v>
      </c>
      <c r="Q32" s="256">
        <f>'LB 11'!M$40</f>
        <v>0</v>
      </c>
      <c r="R32" s="256">
        <f>'LB 11'!N$40</f>
        <v>0</v>
      </c>
      <c r="S32" s="256">
        <f>'LB 11'!O$40</f>
        <v>0</v>
      </c>
      <c r="T32" s="256">
        <f>'LB 11'!P$40</f>
        <v>0</v>
      </c>
      <c r="U32" s="256">
        <f>'LB 11'!Q$40</f>
        <v>0</v>
      </c>
      <c r="V32" s="256">
        <f>'LB 11'!R$40</f>
        <v>0</v>
      </c>
      <c r="W32" s="233"/>
      <c r="X32" s="114" t="e">
        <f>MONTH(Lohnmeldung!H30)</f>
        <v>#VALUE!</v>
      </c>
      <c r="Y32" s="114" t="e">
        <f>MONTH(Lohnmeldung!I30)</f>
        <v>#VALUE!</v>
      </c>
      <c r="Z32" s="114">
        <f>IF(Lohnmeldung!E30="",0,1)</f>
        <v>0</v>
      </c>
      <c r="AA32" s="237"/>
      <c r="AB32" s="238"/>
      <c r="AC32" s="114"/>
      <c r="AD32" s="114"/>
      <c r="AE32" s="114"/>
      <c r="AF32" s="114"/>
      <c r="AG32" s="114"/>
      <c r="AH32" s="114"/>
      <c r="AI32" s="122"/>
      <c r="AJ32" s="122"/>
      <c r="AK32" s="122"/>
      <c r="AL32" s="122"/>
      <c r="AM32" s="122"/>
    </row>
    <row r="33" spans="2:39" s="61" customFormat="1" ht="18" customHeight="1" x14ac:dyDescent="0.2">
      <c r="B33" s="24"/>
      <c r="C33" s="217">
        <v>12</v>
      </c>
      <c r="D33" s="252" t="str">
        <f>Lohnmeldung!D31</f>
        <v/>
      </c>
      <c r="E33" s="252" t="str">
        <f>Lohnmeldung!E31</f>
        <v/>
      </c>
      <c r="F33" s="253" t="str">
        <f>Lohnmeldung!F31</f>
        <v/>
      </c>
      <c r="G33" s="254" t="str">
        <f>Lohnmeldung!G31</f>
        <v/>
      </c>
      <c r="H33" s="255" t="e">
        <f t="shared" si="0"/>
        <v>#VALUE!</v>
      </c>
      <c r="I33" s="256">
        <f>'LB 12'!E$40</f>
        <v>0</v>
      </c>
      <c r="J33" s="256">
        <f>'LB 12'!F$40</f>
        <v>0</v>
      </c>
      <c r="K33" s="256">
        <f>'LB 12'!G$40</f>
        <v>0</v>
      </c>
      <c r="L33" s="257">
        <f>'LB 12'!H$40</f>
        <v>0</v>
      </c>
      <c r="M33" s="258">
        <f>'LB 12'!I$40</f>
        <v>0</v>
      </c>
      <c r="N33" s="259">
        <f>'LB 12'!J$40</f>
        <v>0</v>
      </c>
      <c r="O33" s="256">
        <f>'LB 12'!K$40</f>
        <v>0</v>
      </c>
      <c r="P33" s="256">
        <f>'LB 12'!L$40</f>
        <v>0</v>
      </c>
      <c r="Q33" s="256">
        <f>'LB 12'!M$40</f>
        <v>0</v>
      </c>
      <c r="R33" s="256">
        <f>'LB 12'!N$40</f>
        <v>0</v>
      </c>
      <c r="S33" s="256">
        <f>'LB 12'!O$40</f>
        <v>0</v>
      </c>
      <c r="T33" s="256">
        <f>'LB 12'!P$40</f>
        <v>0</v>
      </c>
      <c r="U33" s="256">
        <f>'LB 12'!Q$40</f>
        <v>0</v>
      </c>
      <c r="V33" s="256">
        <f>'LB 12'!R$40</f>
        <v>0</v>
      </c>
      <c r="W33" s="233"/>
      <c r="X33" s="114" t="e">
        <f>MONTH(Lohnmeldung!H31)</f>
        <v>#VALUE!</v>
      </c>
      <c r="Y33" s="114" t="e">
        <f>MONTH(Lohnmeldung!I31)</f>
        <v>#VALUE!</v>
      </c>
      <c r="Z33" s="114">
        <f>IF(Lohnmeldung!E31="",0,1)</f>
        <v>0</v>
      </c>
      <c r="AA33" s="237"/>
      <c r="AB33" s="238"/>
      <c r="AC33" s="114"/>
      <c r="AD33" s="114"/>
      <c r="AE33" s="114"/>
      <c r="AF33" s="114"/>
      <c r="AG33" s="114"/>
      <c r="AH33" s="114"/>
      <c r="AI33" s="122"/>
      <c r="AJ33" s="122"/>
      <c r="AK33" s="122"/>
      <c r="AL33" s="122"/>
      <c r="AM33" s="122"/>
    </row>
    <row r="34" spans="2:39" s="61" customFormat="1" ht="18" customHeight="1" x14ac:dyDescent="0.2">
      <c r="B34" s="24"/>
      <c r="C34" s="217">
        <v>13</v>
      </c>
      <c r="D34" s="252" t="str">
        <f>Lohnmeldung!D32</f>
        <v/>
      </c>
      <c r="E34" s="252" t="str">
        <f>Lohnmeldung!E32</f>
        <v/>
      </c>
      <c r="F34" s="253" t="str">
        <f>Lohnmeldung!F32</f>
        <v/>
      </c>
      <c r="G34" s="254" t="str">
        <f>Lohnmeldung!G32</f>
        <v/>
      </c>
      <c r="H34" s="255" t="e">
        <f t="shared" si="0"/>
        <v>#VALUE!</v>
      </c>
      <c r="I34" s="256">
        <f>'LB 13'!E$40</f>
        <v>0</v>
      </c>
      <c r="J34" s="256">
        <f>'LB 13'!F$40</f>
        <v>0</v>
      </c>
      <c r="K34" s="256">
        <f>'LB 13'!G$40</f>
        <v>0</v>
      </c>
      <c r="L34" s="257">
        <f>'LB 13'!H$40</f>
        <v>0</v>
      </c>
      <c r="M34" s="258">
        <f>'LB 13'!I$40</f>
        <v>0</v>
      </c>
      <c r="N34" s="259">
        <f>'LB 13'!J$40</f>
        <v>0</v>
      </c>
      <c r="O34" s="256">
        <f>'LB 13'!K$40</f>
        <v>0</v>
      </c>
      <c r="P34" s="256">
        <f>'LB 13'!L$40</f>
        <v>0</v>
      </c>
      <c r="Q34" s="256">
        <f>'LB 13'!M$40</f>
        <v>0</v>
      </c>
      <c r="R34" s="256">
        <f>'LB 13'!N$40</f>
        <v>0</v>
      </c>
      <c r="S34" s="256">
        <f>'LB 13'!O$40</f>
        <v>0</v>
      </c>
      <c r="T34" s="256">
        <f>'LB 13'!P$40</f>
        <v>0</v>
      </c>
      <c r="U34" s="256">
        <f>'LB 13'!Q$40</f>
        <v>0</v>
      </c>
      <c r="V34" s="256">
        <f>'LB 13'!R$40</f>
        <v>0</v>
      </c>
      <c r="W34" s="233"/>
      <c r="X34" s="114" t="e">
        <f>MONTH(Lohnmeldung!H32)</f>
        <v>#VALUE!</v>
      </c>
      <c r="Y34" s="114" t="e">
        <f>MONTH(Lohnmeldung!I32)</f>
        <v>#VALUE!</v>
      </c>
      <c r="Z34" s="114">
        <f>IF(Lohnmeldung!E32="",0,1)</f>
        <v>0</v>
      </c>
      <c r="AA34" s="114"/>
      <c r="AB34" s="114"/>
      <c r="AC34" s="114"/>
      <c r="AD34" s="114"/>
      <c r="AE34" s="114"/>
      <c r="AF34" s="114"/>
      <c r="AG34" s="114"/>
      <c r="AH34" s="114"/>
      <c r="AI34" s="122"/>
      <c r="AJ34" s="122"/>
      <c r="AK34" s="122"/>
      <c r="AL34" s="122"/>
      <c r="AM34" s="122"/>
    </row>
    <row r="35" spans="2:39" s="61" customFormat="1" ht="18" customHeight="1" x14ac:dyDescent="0.2">
      <c r="B35" s="24"/>
      <c r="C35" s="217">
        <v>14</v>
      </c>
      <c r="D35" s="252" t="str">
        <f>Lohnmeldung!D33</f>
        <v/>
      </c>
      <c r="E35" s="252" t="str">
        <f>Lohnmeldung!E33</f>
        <v/>
      </c>
      <c r="F35" s="253" t="str">
        <f>Lohnmeldung!F33</f>
        <v/>
      </c>
      <c r="G35" s="254" t="str">
        <f>Lohnmeldung!G33</f>
        <v/>
      </c>
      <c r="H35" s="255" t="e">
        <f t="shared" si="0"/>
        <v>#VALUE!</v>
      </c>
      <c r="I35" s="256">
        <f>'LB 14'!E$40</f>
        <v>0</v>
      </c>
      <c r="J35" s="256">
        <f>'LB 14'!F$40</f>
        <v>0</v>
      </c>
      <c r="K35" s="256">
        <f>'LB 14'!G$40</f>
        <v>0</v>
      </c>
      <c r="L35" s="257">
        <f>'LB 14'!H$40</f>
        <v>0</v>
      </c>
      <c r="M35" s="258">
        <f>'LB 14'!I$40</f>
        <v>0</v>
      </c>
      <c r="N35" s="259">
        <f>'LB 14'!J$40</f>
        <v>0</v>
      </c>
      <c r="O35" s="256">
        <f>'LB 14'!K$40</f>
        <v>0</v>
      </c>
      <c r="P35" s="256">
        <f>'LB 14'!L$40</f>
        <v>0</v>
      </c>
      <c r="Q35" s="256">
        <f>'LB 14'!M$40</f>
        <v>0</v>
      </c>
      <c r="R35" s="256">
        <f>'LB 14'!N$40</f>
        <v>0</v>
      </c>
      <c r="S35" s="256">
        <f>'LB 14'!O$40</f>
        <v>0</v>
      </c>
      <c r="T35" s="256">
        <f>'LB 14'!P$40</f>
        <v>0</v>
      </c>
      <c r="U35" s="256">
        <f>'LB 14'!Q$40</f>
        <v>0</v>
      </c>
      <c r="V35" s="256">
        <f>'LB 14'!R$40</f>
        <v>0</v>
      </c>
      <c r="W35" s="233"/>
      <c r="X35" s="114" t="e">
        <f>MONTH(Lohnmeldung!H33)</f>
        <v>#VALUE!</v>
      </c>
      <c r="Y35" s="114" t="e">
        <f>MONTH(Lohnmeldung!I33)</f>
        <v>#VALUE!</v>
      </c>
      <c r="Z35" s="114">
        <f>IF(Lohnmeldung!E33="",0,1)</f>
        <v>0</v>
      </c>
      <c r="AA35" s="114"/>
      <c r="AB35" s="114"/>
      <c r="AC35" s="114"/>
      <c r="AD35" s="114"/>
      <c r="AE35" s="114"/>
      <c r="AF35" s="114"/>
      <c r="AG35" s="114"/>
      <c r="AH35" s="114"/>
      <c r="AI35" s="122"/>
      <c r="AJ35" s="122"/>
      <c r="AK35" s="122"/>
      <c r="AL35" s="122"/>
      <c r="AM35" s="122"/>
    </row>
    <row r="36" spans="2:39" s="61" customFormat="1" ht="18" customHeight="1" x14ac:dyDescent="0.2">
      <c r="B36" s="24"/>
      <c r="C36" s="217">
        <v>15</v>
      </c>
      <c r="D36" s="252" t="str">
        <f>Lohnmeldung!D34</f>
        <v/>
      </c>
      <c r="E36" s="252" t="str">
        <f>Lohnmeldung!E34</f>
        <v/>
      </c>
      <c r="F36" s="253" t="str">
        <f>Lohnmeldung!F34</f>
        <v/>
      </c>
      <c r="G36" s="254" t="str">
        <f>Lohnmeldung!G34</f>
        <v/>
      </c>
      <c r="H36" s="255" t="e">
        <f t="shared" si="0"/>
        <v>#VALUE!</v>
      </c>
      <c r="I36" s="256">
        <f>'LB 15'!E$40</f>
        <v>0</v>
      </c>
      <c r="J36" s="256">
        <f>'LB 15'!F$40</f>
        <v>0</v>
      </c>
      <c r="K36" s="256">
        <f>'LB 15'!G$40</f>
        <v>0</v>
      </c>
      <c r="L36" s="257">
        <f>'LB 15'!H$40</f>
        <v>0</v>
      </c>
      <c r="M36" s="258">
        <f>'LB 15'!I$40</f>
        <v>0</v>
      </c>
      <c r="N36" s="259">
        <f>'LB 15'!J$40</f>
        <v>0</v>
      </c>
      <c r="O36" s="256">
        <f>'LB 15'!K$40</f>
        <v>0</v>
      </c>
      <c r="P36" s="256">
        <f>'LB 15'!L$40</f>
        <v>0</v>
      </c>
      <c r="Q36" s="256">
        <f>'LB 15'!M$40</f>
        <v>0</v>
      </c>
      <c r="R36" s="256">
        <f>'LB 15'!N$40</f>
        <v>0</v>
      </c>
      <c r="S36" s="256">
        <f>'LB 15'!O$40</f>
        <v>0</v>
      </c>
      <c r="T36" s="256">
        <f>'LB 15'!P$40</f>
        <v>0</v>
      </c>
      <c r="U36" s="256">
        <f>'LB 15'!Q$40</f>
        <v>0</v>
      </c>
      <c r="V36" s="256">
        <f>'LB 15'!R$40</f>
        <v>0</v>
      </c>
      <c r="W36" s="233"/>
      <c r="X36" s="114" t="e">
        <f>MONTH(Lohnmeldung!H34)</f>
        <v>#VALUE!</v>
      </c>
      <c r="Y36" s="114" t="e">
        <f>MONTH(Lohnmeldung!I34)</f>
        <v>#VALUE!</v>
      </c>
      <c r="Z36" s="114">
        <f>IF(Lohnmeldung!E34="",0,1)</f>
        <v>0</v>
      </c>
      <c r="AA36" s="114"/>
      <c r="AB36" s="114"/>
      <c r="AC36" s="114"/>
      <c r="AD36" s="114"/>
      <c r="AE36" s="114"/>
      <c r="AF36" s="114"/>
      <c r="AG36" s="114"/>
      <c r="AH36" s="114"/>
      <c r="AI36" s="122"/>
      <c r="AJ36" s="122"/>
      <c r="AK36" s="122"/>
      <c r="AL36" s="122"/>
      <c r="AM36" s="122"/>
    </row>
    <row r="37" spans="2:39" s="61" customFormat="1" ht="18" customHeight="1" x14ac:dyDescent="0.2">
      <c r="B37" s="24"/>
      <c r="C37" s="217">
        <v>16</v>
      </c>
      <c r="D37" s="252" t="str">
        <f>Lohnmeldung!D35</f>
        <v/>
      </c>
      <c r="E37" s="252" t="str">
        <f>Lohnmeldung!E35</f>
        <v/>
      </c>
      <c r="F37" s="253" t="str">
        <f>Lohnmeldung!F35</f>
        <v/>
      </c>
      <c r="G37" s="254" t="str">
        <f>Lohnmeldung!G35</f>
        <v/>
      </c>
      <c r="H37" s="255" t="e">
        <f t="shared" si="0"/>
        <v>#VALUE!</v>
      </c>
      <c r="I37" s="256">
        <f>'LB 16'!E$40</f>
        <v>0</v>
      </c>
      <c r="J37" s="256">
        <f>'LB 16'!F$40</f>
        <v>0</v>
      </c>
      <c r="K37" s="256">
        <f>'LB 16'!G$40</f>
        <v>0</v>
      </c>
      <c r="L37" s="257">
        <f>'LB 16'!H$40</f>
        <v>0</v>
      </c>
      <c r="M37" s="258">
        <f>'LB 16'!I$40</f>
        <v>0</v>
      </c>
      <c r="N37" s="259">
        <f>'LB 16'!J$40</f>
        <v>0</v>
      </c>
      <c r="O37" s="256">
        <f>'LB 16'!K$40</f>
        <v>0</v>
      </c>
      <c r="P37" s="256">
        <f>'LB 16'!L$40</f>
        <v>0</v>
      </c>
      <c r="Q37" s="256">
        <f>'LB 16'!M$40</f>
        <v>0</v>
      </c>
      <c r="R37" s="256">
        <f>'LB 16'!N$40</f>
        <v>0</v>
      </c>
      <c r="S37" s="256">
        <f>'LB 16'!O$40</f>
        <v>0</v>
      </c>
      <c r="T37" s="256">
        <f>'LB 16'!P$40</f>
        <v>0</v>
      </c>
      <c r="U37" s="256">
        <f>'LB 16'!Q$40</f>
        <v>0</v>
      </c>
      <c r="V37" s="256">
        <f>'LB 16'!R$40</f>
        <v>0</v>
      </c>
      <c r="W37" s="233"/>
      <c r="X37" s="114" t="e">
        <f>MONTH(Lohnmeldung!H35)</f>
        <v>#VALUE!</v>
      </c>
      <c r="Y37" s="114" t="e">
        <f>MONTH(Lohnmeldung!I35)</f>
        <v>#VALUE!</v>
      </c>
      <c r="Z37" s="114">
        <f>IF(Lohnmeldung!E35="",0,1)</f>
        <v>0</v>
      </c>
      <c r="AA37" s="114"/>
      <c r="AB37" s="114"/>
      <c r="AC37" s="114"/>
      <c r="AD37" s="114"/>
      <c r="AE37" s="114"/>
      <c r="AF37" s="114"/>
      <c r="AG37" s="114"/>
      <c r="AH37" s="114"/>
      <c r="AI37" s="122"/>
      <c r="AJ37" s="122"/>
      <c r="AK37" s="122"/>
      <c r="AL37" s="122"/>
      <c r="AM37" s="122"/>
    </row>
    <row r="38" spans="2:39" s="61" customFormat="1" ht="18" customHeight="1" x14ac:dyDescent="0.2">
      <c r="B38" s="24"/>
      <c r="C38" s="217">
        <v>17</v>
      </c>
      <c r="D38" s="462" t="str">
        <f>Lohnmeldung!D36</f>
        <v/>
      </c>
      <c r="E38" s="462" t="str">
        <f>Lohnmeldung!E36</f>
        <v/>
      </c>
      <c r="F38" s="463" t="str">
        <f>Lohnmeldung!F36</f>
        <v/>
      </c>
      <c r="G38" s="464" t="str">
        <f>Lohnmeldung!G36</f>
        <v/>
      </c>
      <c r="H38" s="465" t="e">
        <f t="shared" si="0"/>
        <v>#VALUE!</v>
      </c>
      <c r="I38" s="466">
        <f>'LB 17'!E$40</f>
        <v>0</v>
      </c>
      <c r="J38" s="466">
        <f>'LB 17'!F$40</f>
        <v>0</v>
      </c>
      <c r="K38" s="466">
        <f>'LB 17'!G$40</f>
        <v>0</v>
      </c>
      <c r="L38" s="467"/>
      <c r="M38" s="468">
        <f>'LB 17'!I$40</f>
        <v>0</v>
      </c>
      <c r="N38" s="469">
        <f>'LB 17'!J$40</f>
        <v>0</v>
      </c>
      <c r="O38" s="466">
        <f>'LB 17'!K$40</f>
        <v>0</v>
      </c>
      <c r="P38" s="466">
        <f>'LB 17'!L$40</f>
        <v>0</v>
      </c>
      <c r="Q38" s="466">
        <f>'LB 17'!M$40</f>
        <v>0</v>
      </c>
      <c r="R38" s="466">
        <f>'LB 17'!N$40</f>
        <v>0</v>
      </c>
      <c r="S38" s="466">
        <f>'LB 17'!O$40</f>
        <v>0</v>
      </c>
      <c r="T38" s="466">
        <f>'LB 17'!P$40</f>
        <v>0</v>
      </c>
      <c r="U38" s="466">
        <f>'LB 17'!Q$40</f>
        <v>0</v>
      </c>
      <c r="V38" s="466">
        <f>'LB 17'!R$40</f>
        <v>0</v>
      </c>
      <c r="W38" s="233"/>
      <c r="X38" s="114" t="e">
        <f>MONTH(Lohnmeldung!H36)</f>
        <v>#VALUE!</v>
      </c>
      <c r="Y38" s="114" t="e">
        <f>MONTH(Lohnmeldung!I36)</f>
        <v>#VALUE!</v>
      </c>
      <c r="Z38" s="114">
        <f>IF(Lohnmeldung!E36="",0,1)</f>
        <v>0</v>
      </c>
      <c r="AA38" s="114"/>
      <c r="AB38" s="114"/>
      <c r="AC38" s="114"/>
      <c r="AD38" s="114"/>
      <c r="AE38" s="114"/>
      <c r="AF38" s="114"/>
      <c r="AG38" s="114"/>
      <c r="AH38" s="114"/>
      <c r="AI38" s="122"/>
      <c r="AJ38" s="122"/>
      <c r="AK38" s="122"/>
      <c r="AL38" s="122"/>
      <c r="AM38" s="122"/>
    </row>
    <row r="39" spans="2:39" s="61" customFormat="1" ht="18" customHeight="1" x14ac:dyDescent="0.2">
      <c r="B39" s="24"/>
      <c r="C39" s="217">
        <v>18</v>
      </c>
      <c r="D39" s="462" t="str">
        <f>Lohnmeldung!D37</f>
        <v/>
      </c>
      <c r="E39" s="462" t="str">
        <f>Lohnmeldung!E37</f>
        <v/>
      </c>
      <c r="F39" s="463" t="str">
        <f>Lohnmeldung!F37</f>
        <v/>
      </c>
      <c r="G39" s="464" t="str">
        <f>Lohnmeldung!G37</f>
        <v/>
      </c>
      <c r="H39" s="465" t="e">
        <f t="shared" si="0"/>
        <v>#VALUE!</v>
      </c>
      <c r="I39" s="466">
        <f>'LB 18'!E$40</f>
        <v>0</v>
      </c>
      <c r="J39" s="466">
        <f>'LB 18'!F$40</f>
        <v>0</v>
      </c>
      <c r="K39" s="466">
        <f>'LB 18'!G$40</f>
        <v>0</v>
      </c>
      <c r="L39" s="467"/>
      <c r="M39" s="468">
        <f>'LB 18'!I$40</f>
        <v>0</v>
      </c>
      <c r="N39" s="469">
        <f>'LB 18'!J$40</f>
        <v>0</v>
      </c>
      <c r="O39" s="466">
        <f>'LB 18'!K$40</f>
        <v>0</v>
      </c>
      <c r="P39" s="466">
        <f>'LB 18'!L$40</f>
        <v>0</v>
      </c>
      <c r="Q39" s="466">
        <f>'LB 18'!M$40</f>
        <v>0</v>
      </c>
      <c r="R39" s="466">
        <f>'LB 18'!N$40</f>
        <v>0</v>
      </c>
      <c r="S39" s="466">
        <f>'LB 18'!O$40</f>
        <v>0</v>
      </c>
      <c r="T39" s="466">
        <f>'LB 18'!P$40</f>
        <v>0</v>
      </c>
      <c r="U39" s="466">
        <f>'LB 18'!Q$40</f>
        <v>0</v>
      </c>
      <c r="V39" s="466">
        <f>'LB 18'!R$40</f>
        <v>0</v>
      </c>
      <c r="W39" s="233"/>
      <c r="X39" s="114" t="e">
        <f>MONTH(Lohnmeldung!H37)</f>
        <v>#VALUE!</v>
      </c>
      <c r="Y39" s="114" t="e">
        <f>MONTH(Lohnmeldung!I37)</f>
        <v>#VALUE!</v>
      </c>
      <c r="Z39" s="114">
        <f>IF(Lohnmeldung!E37="",0,1)</f>
        <v>0</v>
      </c>
      <c r="AA39" s="114"/>
      <c r="AB39" s="114"/>
      <c r="AC39" s="114"/>
      <c r="AD39" s="114"/>
      <c r="AE39" s="114"/>
      <c r="AF39" s="114"/>
      <c r="AG39" s="114"/>
      <c r="AH39" s="114"/>
      <c r="AI39" s="122"/>
      <c r="AJ39" s="122"/>
      <c r="AK39" s="122"/>
      <c r="AL39" s="122"/>
      <c r="AM39" s="122"/>
    </row>
    <row r="40" spans="2:39" s="242" customFormat="1" ht="18" customHeight="1" thickBot="1" x14ac:dyDescent="0.25">
      <c r="B40" s="214"/>
      <c r="C40" s="218"/>
      <c r="D40" s="260"/>
      <c r="E40" s="260"/>
      <c r="F40" s="261"/>
      <c r="G40" s="262"/>
      <c r="H40" s="263"/>
      <c r="I40" s="264">
        <f>SUM(I22:I39)</f>
        <v>0</v>
      </c>
      <c r="J40" s="265">
        <f t="shared" ref="J40:V40" si="1">SUM(J22:J39)</f>
        <v>0</v>
      </c>
      <c r="K40" s="265">
        <f t="shared" si="1"/>
        <v>0</v>
      </c>
      <c r="L40" s="266">
        <f t="shared" si="1"/>
        <v>0</v>
      </c>
      <c r="M40" s="267">
        <f t="shared" si="1"/>
        <v>0</v>
      </c>
      <c r="N40" s="268">
        <f t="shared" si="1"/>
        <v>0</v>
      </c>
      <c r="O40" s="265">
        <f t="shared" si="1"/>
        <v>0</v>
      </c>
      <c r="P40" s="265">
        <f t="shared" si="1"/>
        <v>0</v>
      </c>
      <c r="Q40" s="265">
        <f t="shared" si="1"/>
        <v>0</v>
      </c>
      <c r="R40" s="265">
        <f t="shared" si="1"/>
        <v>0</v>
      </c>
      <c r="S40" s="265">
        <f t="shared" si="1"/>
        <v>0</v>
      </c>
      <c r="T40" s="265">
        <f>SUM(T22:T39)</f>
        <v>0</v>
      </c>
      <c r="U40" s="265">
        <f t="shared" si="1"/>
        <v>0</v>
      </c>
      <c r="V40" s="426">
        <f t="shared" si="1"/>
        <v>0</v>
      </c>
      <c r="W40" s="239"/>
      <c r="X40" s="119"/>
      <c r="Y40" s="240"/>
      <c r="Z40" s="119"/>
      <c r="AA40" s="119"/>
      <c r="AB40" s="119"/>
      <c r="AC40" s="119"/>
      <c r="AD40" s="119"/>
      <c r="AE40" s="119"/>
      <c r="AF40" s="119"/>
      <c r="AG40" s="119"/>
      <c r="AH40" s="119"/>
      <c r="AI40" s="241"/>
      <c r="AJ40" s="241"/>
      <c r="AK40" s="241"/>
      <c r="AL40" s="241"/>
      <c r="AM40" s="241"/>
    </row>
    <row r="41" spans="2:39" s="242" customFormat="1" ht="3.75" customHeight="1" x14ac:dyDescent="0.2">
      <c r="B41" s="214"/>
      <c r="C41" s="423"/>
      <c r="D41" s="331"/>
      <c r="E41" s="331"/>
      <c r="F41" s="332"/>
      <c r="G41" s="333"/>
      <c r="H41" s="333"/>
      <c r="I41" s="424"/>
      <c r="J41" s="425"/>
      <c r="K41" s="425"/>
      <c r="L41" s="425"/>
      <c r="M41" s="334"/>
      <c r="N41" s="425"/>
      <c r="O41" s="425"/>
      <c r="P41" s="425"/>
      <c r="Q41" s="425"/>
      <c r="R41" s="425"/>
      <c r="S41" s="425"/>
      <c r="T41" s="425"/>
      <c r="U41" s="425"/>
      <c r="V41" s="334"/>
      <c r="W41" s="239"/>
      <c r="X41" s="119"/>
      <c r="Y41" s="240"/>
      <c r="Z41" s="119"/>
      <c r="AA41" s="119"/>
      <c r="AB41" s="119"/>
      <c r="AC41" s="119"/>
      <c r="AD41" s="119"/>
      <c r="AE41" s="119"/>
      <c r="AF41" s="119"/>
      <c r="AG41" s="119"/>
      <c r="AH41" s="119"/>
      <c r="AI41" s="241"/>
      <c r="AJ41" s="241"/>
      <c r="AK41" s="241"/>
      <c r="AL41" s="241"/>
      <c r="AM41" s="241"/>
    </row>
    <row r="42" spans="2:39" s="61" customFormat="1" ht="12" customHeight="1" x14ac:dyDescent="0.2">
      <c r="B42" s="27"/>
      <c r="C42" s="422" t="s">
        <v>187</v>
      </c>
      <c r="D42" s="81"/>
      <c r="E42" s="82"/>
      <c r="F42" s="243"/>
      <c r="G42" s="243"/>
      <c r="H42" s="243"/>
      <c r="I42" s="270"/>
      <c r="J42" s="270"/>
      <c r="K42" s="270"/>
      <c r="L42" s="270"/>
      <c r="M42" s="213"/>
      <c r="N42" s="270"/>
      <c r="O42" s="270"/>
      <c r="P42" s="270"/>
      <c r="Q42" s="213"/>
      <c r="R42" s="270"/>
      <c r="S42" s="270"/>
      <c r="T42" s="213"/>
      <c r="U42" s="213"/>
      <c r="V42" s="437" t="s">
        <v>225</v>
      </c>
      <c r="W42" s="16"/>
      <c r="X42" s="114"/>
      <c r="Y42" s="114"/>
      <c r="Z42" s="114"/>
      <c r="AA42" s="114"/>
      <c r="AB42" s="114"/>
      <c r="AC42" s="114"/>
      <c r="AD42" s="122"/>
      <c r="AE42" s="122"/>
      <c r="AF42" s="122"/>
      <c r="AG42" s="122"/>
      <c r="AH42" s="122"/>
      <c r="AI42" s="122"/>
      <c r="AJ42" s="122"/>
      <c r="AK42" s="122"/>
      <c r="AL42" s="122"/>
      <c r="AM42" s="122"/>
    </row>
    <row r="43" spans="2:39" ht="22.5" customHeight="1" x14ac:dyDescent="0.2"/>
    <row r="44" spans="2:39" ht="10.5" customHeight="1" x14ac:dyDescent="0.2"/>
    <row r="45" spans="2:39" ht="14.25" customHeight="1" x14ac:dyDescent="0.2">
      <c r="B45" s="79"/>
      <c r="C45" s="79"/>
      <c r="D45" s="79"/>
      <c r="E45" s="244"/>
      <c r="F45" s="79"/>
      <c r="G45" s="79"/>
      <c r="H45" s="79"/>
      <c r="I45" s="79"/>
      <c r="J45" s="79"/>
      <c r="K45" s="79"/>
      <c r="L45" s="79"/>
      <c r="M45" s="79"/>
      <c r="N45" s="79"/>
      <c r="O45" s="79"/>
      <c r="P45" s="79"/>
      <c r="Q45" s="79"/>
      <c r="R45" s="79"/>
      <c r="S45" s="79"/>
      <c r="T45" s="79"/>
      <c r="U45" s="79"/>
      <c r="V45" s="79"/>
      <c r="W45" s="79"/>
    </row>
    <row r="46" spans="2:39" x14ac:dyDescent="0.2">
      <c r="B46" s="79"/>
      <c r="C46" s="79"/>
      <c r="D46" s="79"/>
      <c r="E46" s="244"/>
      <c r="F46" s="79"/>
      <c r="G46" s="79"/>
      <c r="H46" s="79"/>
      <c r="I46" s="79"/>
      <c r="J46" s="79"/>
      <c r="K46" s="79"/>
      <c r="L46" s="79"/>
      <c r="M46" s="79"/>
      <c r="N46" s="79"/>
      <c r="O46" s="79"/>
      <c r="P46" s="79"/>
      <c r="Q46" s="79"/>
      <c r="R46" s="79"/>
      <c r="S46" s="79"/>
      <c r="T46" s="79"/>
      <c r="U46" s="79"/>
      <c r="V46" s="79"/>
      <c r="W46" s="79"/>
    </row>
    <row r="47" spans="2:39" x14ac:dyDescent="0.2">
      <c r="B47" s="79"/>
      <c r="C47" s="79"/>
      <c r="D47" s="79"/>
      <c r="E47" s="244"/>
      <c r="F47" s="79"/>
      <c r="G47" s="79"/>
      <c r="H47" s="79"/>
      <c r="I47" s="79"/>
      <c r="J47" s="79"/>
      <c r="K47" s="79"/>
      <c r="L47" s="79"/>
      <c r="M47" s="79"/>
      <c r="N47" s="79"/>
      <c r="O47" s="79"/>
      <c r="P47" s="79"/>
      <c r="Q47" s="79"/>
      <c r="R47" s="79"/>
      <c r="S47" s="79"/>
      <c r="T47" s="79"/>
      <c r="U47" s="79"/>
      <c r="V47" s="79"/>
      <c r="W47" s="79"/>
    </row>
    <row r="48" spans="2:39" ht="9.75" customHeight="1" x14ac:dyDescent="0.2">
      <c r="B48" s="79"/>
      <c r="C48" s="79"/>
      <c r="D48" s="79"/>
      <c r="E48" s="244"/>
      <c r="F48" s="79"/>
      <c r="G48" s="79"/>
      <c r="H48" s="79"/>
      <c r="I48" s="79"/>
      <c r="J48" s="79"/>
      <c r="K48" s="79"/>
      <c r="L48" s="79"/>
      <c r="M48" s="79"/>
      <c r="N48" s="79"/>
      <c r="O48" s="79"/>
      <c r="P48" s="79"/>
      <c r="Q48" s="79"/>
      <c r="R48" s="79"/>
      <c r="S48" s="79"/>
      <c r="T48" s="79"/>
      <c r="U48" s="79"/>
      <c r="V48" s="79"/>
      <c r="W48" s="79"/>
    </row>
    <row r="49" spans="1:23" ht="17.25" customHeight="1" x14ac:dyDescent="0.2">
      <c r="B49" s="79"/>
      <c r="C49" s="79"/>
      <c r="D49" s="79"/>
      <c r="E49" s="244"/>
      <c r="F49" s="79"/>
      <c r="G49" s="79"/>
      <c r="H49" s="79"/>
      <c r="I49" s="79"/>
      <c r="J49" s="79"/>
      <c r="K49" s="79"/>
      <c r="L49" s="79"/>
      <c r="M49" s="79"/>
      <c r="N49" s="79"/>
      <c r="O49" s="79"/>
      <c r="P49" s="79"/>
      <c r="Q49" s="79"/>
      <c r="R49" s="79"/>
      <c r="S49" s="79"/>
      <c r="T49" s="79"/>
      <c r="U49" s="79"/>
      <c r="V49" s="79"/>
      <c r="W49" s="79"/>
    </row>
    <row r="50" spans="1:23" x14ac:dyDescent="0.2">
      <c r="B50" s="79"/>
      <c r="C50" s="79"/>
      <c r="D50" s="79"/>
      <c r="E50" s="244"/>
      <c r="F50" s="79"/>
      <c r="G50" s="79"/>
      <c r="H50" s="79"/>
      <c r="I50" s="79"/>
      <c r="J50" s="79"/>
      <c r="K50" s="79"/>
      <c r="L50" s="79"/>
      <c r="M50" s="79"/>
      <c r="N50" s="79"/>
      <c r="O50" s="79"/>
      <c r="P50" s="79"/>
      <c r="Q50" s="79"/>
      <c r="R50" s="79"/>
      <c r="S50" s="79"/>
      <c r="T50" s="79"/>
      <c r="U50" s="79"/>
      <c r="V50" s="79"/>
      <c r="W50" s="79"/>
    </row>
    <row r="51" spans="1:23" x14ac:dyDescent="0.2">
      <c r="B51" s="186"/>
      <c r="C51" s="186"/>
      <c r="D51" s="186"/>
      <c r="E51" s="186"/>
      <c r="F51" s="186"/>
      <c r="G51" s="186"/>
      <c r="H51" s="186"/>
      <c r="I51" s="186"/>
      <c r="J51" s="186"/>
      <c r="K51" s="186"/>
      <c r="L51" s="186"/>
      <c r="M51" s="186"/>
      <c r="N51" s="186"/>
      <c r="O51" s="186"/>
      <c r="P51" s="186"/>
      <c r="Q51" s="186"/>
      <c r="R51" s="186"/>
      <c r="S51" s="186"/>
      <c r="T51" s="186"/>
      <c r="U51" s="186"/>
      <c r="V51" s="186"/>
      <c r="W51" s="79"/>
    </row>
    <row r="52" spans="1:23" ht="8.25" customHeight="1" x14ac:dyDescent="0.2">
      <c r="B52" s="79"/>
      <c r="C52" s="79"/>
      <c r="D52" s="79"/>
      <c r="E52" s="244"/>
      <c r="F52" s="79"/>
      <c r="G52" s="79"/>
      <c r="H52" s="79"/>
      <c r="I52" s="79"/>
      <c r="J52" s="79"/>
      <c r="K52" s="79"/>
      <c r="L52" s="79"/>
      <c r="M52" s="79"/>
      <c r="N52" s="79"/>
      <c r="O52" s="79"/>
      <c r="P52" s="79"/>
      <c r="Q52" s="79"/>
      <c r="R52" s="79"/>
      <c r="S52" s="79"/>
      <c r="T52" s="79"/>
      <c r="U52" s="79"/>
      <c r="V52" s="79"/>
      <c r="W52" s="79"/>
    </row>
    <row r="53" spans="1:23" x14ac:dyDescent="0.2">
      <c r="A53" s="79"/>
      <c r="B53" s="186"/>
      <c r="C53" s="186"/>
      <c r="D53" s="186"/>
      <c r="E53" s="186"/>
      <c r="F53" s="186"/>
      <c r="G53" s="186"/>
      <c r="H53" s="186"/>
      <c r="I53" s="186"/>
      <c r="J53" s="186"/>
      <c r="K53" s="186"/>
      <c r="L53" s="186"/>
      <c r="M53" s="186"/>
      <c r="N53" s="186"/>
      <c r="O53" s="186"/>
      <c r="P53" s="186"/>
      <c r="Q53" s="186"/>
      <c r="R53" s="186"/>
      <c r="S53" s="186"/>
      <c r="T53" s="186"/>
      <c r="U53" s="186"/>
      <c r="V53" s="186"/>
      <c r="W53" s="79"/>
    </row>
    <row r="54" spans="1:23" x14ac:dyDescent="0.2">
      <c r="A54" s="79"/>
      <c r="B54" s="79"/>
      <c r="C54" s="79"/>
      <c r="D54" s="79"/>
      <c r="E54" s="244"/>
      <c r="F54" s="79"/>
      <c r="G54" s="79"/>
      <c r="H54" s="79"/>
      <c r="I54" s="79"/>
      <c r="J54" s="79"/>
      <c r="K54" s="79"/>
      <c r="L54" s="79"/>
      <c r="M54" s="79"/>
      <c r="N54" s="79"/>
      <c r="O54" s="79"/>
      <c r="P54" s="79"/>
      <c r="Q54" s="79"/>
      <c r="R54" s="79"/>
      <c r="S54" s="79"/>
      <c r="T54" s="79"/>
      <c r="U54" s="79"/>
      <c r="V54" s="79"/>
      <c r="W54" s="79"/>
    </row>
    <row r="55" spans="1:23" x14ac:dyDescent="0.2">
      <c r="A55" s="79"/>
      <c r="B55" s="79"/>
      <c r="C55" s="79"/>
      <c r="D55" s="79"/>
      <c r="E55" s="244"/>
      <c r="F55" s="79"/>
      <c r="G55" s="79"/>
      <c r="H55" s="79"/>
      <c r="I55" s="245"/>
      <c r="J55" s="245"/>
      <c r="K55" s="245"/>
      <c r="L55" s="245"/>
      <c r="M55" s="245"/>
      <c r="N55" s="245"/>
      <c r="O55" s="245"/>
      <c r="P55" s="245"/>
      <c r="Q55" s="245"/>
      <c r="R55" s="245"/>
      <c r="S55" s="245"/>
      <c r="T55" s="245"/>
      <c r="U55" s="245"/>
      <c r="V55" s="245"/>
      <c r="W55" s="79"/>
    </row>
    <row r="56" spans="1:23" x14ac:dyDescent="0.2">
      <c r="A56" s="79"/>
      <c r="B56" s="79"/>
      <c r="C56" s="79"/>
      <c r="D56" s="79"/>
      <c r="E56" s="244"/>
      <c r="F56" s="79"/>
      <c r="G56" s="79"/>
      <c r="H56" s="79"/>
      <c r="I56" s="245"/>
      <c r="J56" s="245"/>
      <c r="K56" s="245"/>
      <c r="L56" s="245"/>
      <c r="M56" s="245"/>
      <c r="N56" s="245"/>
      <c r="O56" s="245"/>
      <c r="P56" s="245"/>
      <c r="Q56" s="245"/>
      <c r="R56" s="245"/>
      <c r="S56" s="245"/>
      <c r="T56" s="245"/>
      <c r="U56" s="245"/>
      <c r="V56" s="245"/>
      <c r="W56" s="79"/>
    </row>
    <row r="57" spans="1:23" x14ac:dyDescent="0.2">
      <c r="A57" s="79"/>
      <c r="B57" s="79"/>
      <c r="C57" s="79"/>
      <c r="D57" s="79"/>
      <c r="E57" s="244"/>
      <c r="F57" s="79"/>
      <c r="G57" s="79"/>
      <c r="H57" s="79"/>
      <c r="I57" s="246"/>
      <c r="J57" s="246"/>
      <c r="K57" s="246"/>
      <c r="L57" s="246"/>
      <c r="M57" s="246"/>
      <c r="N57" s="246"/>
      <c r="O57" s="246"/>
      <c r="P57" s="246"/>
      <c r="Q57" s="246"/>
      <c r="R57" s="246"/>
      <c r="S57" s="246"/>
      <c r="T57" s="246"/>
      <c r="U57" s="246"/>
      <c r="V57" s="246"/>
      <c r="W57" s="79"/>
    </row>
    <row r="58" spans="1:23" x14ac:dyDescent="0.2">
      <c r="A58" s="79"/>
      <c r="B58" s="79"/>
      <c r="C58" s="79"/>
      <c r="D58" s="79"/>
      <c r="E58" s="244"/>
      <c r="F58" s="79"/>
      <c r="G58" s="79"/>
      <c r="H58" s="79"/>
      <c r="I58" s="79"/>
      <c r="J58" s="79"/>
      <c r="K58" s="79"/>
      <c r="L58" s="79"/>
      <c r="M58" s="79"/>
      <c r="N58" s="79"/>
      <c r="O58" s="79"/>
      <c r="P58" s="79"/>
      <c r="Q58" s="79"/>
      <c r="R58" s="79"/>
      <c r="S58" s="79"/>
      <c r="T58" s="79"/>
      <c r="U58" s="79"/>
      <c r="V58" s="79"/>
      <c r="W58" s="79"/>
    </row>
    <row r="59" spans="1:23" x14ac:dyDescent="0.2">
      <c r="A59" s="79"/>
      <c r="B59" s="79"/>
      <c r="C59" s="79"/>
      <c r="D59" s="79"/>
      <c r="E59" s="244"/>
      <c r="F59" s="79"/>
      <c r="G59" s="79"/>
      <c r="H59" s="79"/>
      <c r="I59" s="79"/>
      <c r="J59" s="79"/>
      <c r="K59" s="79"/>
      <c r="L59" s="79"/>
      <c r="M59" s="79"/>
      <c r="N59" s="79"/>
      <c r="O59" s="79"/>
      <c r="P59" s="79"/>
      <c r="Q59" s="79"/>
      <c r="R59" s="79"/>
      <c r="S59" s="79"/>
      <c r="T59" s="79"/>
      <c r="U59" s="79"/>
      <c r="V59" s="79"/>
      <c r="W59" s="79"/>
    </row>
    <row r="60" spans="1:23" x14ac:dyDescent="0.2">
      <c r="A60" s="79"/>
      <c r="B60" s="79"/>
      <c r="C60" s="79"/>
      <c r="D60" s="79"/>
      <c r="E60" s="244"/>
      <c r="F60" s="79"/>
      <c r="G60" s="79"/>
      <c r="H60" s="79"/>
      <c r="I60" s="79"/>
      <c r="J60" s="79"/>
      <c r="K60" s="79"/>
      <c r="L60" s="79"/>
      <c r="M60" s="79"/>
      <c r="N60" s="79"/>
      <c r="O60" s="79"/>
      <c r="P60" s="79"/>
      <c r="Q60" s="79"/>
      <c r="R60" s="79"/>
      <c r="S60" s="79"/>
      <c r="T60" s="79"/>
      <c r="U60" s="79"/>
      <c r="V60" s="79"/>
      <c r="W60" s="79"/>
    </row>
    <row r="61" spans="1:23" x14ac:dyDescent="0.2">
      <c r="A61" s="79"/>
      <c r="B61" s="79"/>
      <c r="C61" s="79"/>
      <c r="D61" s="79"/>
      <c r="E61" s="244"/>
      <c r="F61" s="79"/>
      <c r="G61" s="79"/>
      <c r="H61" s="79"/>
      <c r="I61" s="79"/>
      <c r="J61" s="79"/>
      <c r="K61" s="79"/>
      <c r="L61" s="79"/>
      <c r="M61" s="79"/>
      <c r="N61" s="79"/>
      <c r="O61" s="79"/>
      <c r="P61" s="79"/>
      <c r="Q61" s="79"/>
      <c r="R61" s="79"/>
      <c r="S61" s="79"/>
      <c r="T61" s="79"/>
      <c r="U61" s="79"/>
      <c r="V61" s="79"/>
      <c r="W61" s="79"/>
    </row>
    <row r="62" spans="1:23" x14ac:dyDescent="0.2">
      <c r="A62" s="79"/>
      <c r="B62" s="79"/>
      <c r="C62" s="79"/>
      <c r="D62" s="79"/>
      <c r="E62" s="244"/>
      <c r="F62" s="79"/>
      <c r="G62" s="79"/>
      <c r="H62" s="79"/>
      <c r="I62" s="79"/>
      <c r="J62" s="79"/>
      <c r="K62" s="79"/>
      <c r="L62" s="79"/>
      <c r="M62" s="79"/>
      <c r="N62" s="79"/>
      <c r="O62" s="79"/>
      <c r="P62" s="79"/>
      <c r="Q62" s="79"/>
      <c r="R62" s="79"/>
      <c r="S62" s="79"/>
      <c r="T62" s="79"/>
      <c r="U62" s="79"/>
      <c r="V62" s="79"/>
      <c r="W62" s="79"/>
    </row>
    <row r="63" spans="1:23" x14ac:dyDescent="0.2">
      <c r="A63" s="79"/>
      <c r="B63" s="79"/>
      <c r="C63" s="79"/>
      <c r="D63" s="79"/>
      <c r="E63" s="244"/>
      <c r="F63" s="79"/>
      <c r="G63" s="79"/>
      <c r="H63" s="79"/>
      <c r="I63" s="79"/>
      <c r="J63" s="79"/>
      <c r="K63" s="79"/>
      <c r="L63" s="79"/>
      <c r="M63" s="79"/>
      <c r="N63" s="79"/>
      <c r="O63" s="79"/>
      <c r="P63" s="79"/>
      <c r="Q63" s="79"/>
      <c r="R63" s="79"/>
      <c r="S63" s="79"/>
      <c r="T63" s="79"/>
      <c r="U63" s="79"/>
      <c r="V63" s="79"/>
      <c r="W63" s="79"/>
    </row>
    <row r="64" spans="1:23" x14ac:dyDescent="0.2">
      <c r="A64" s="79"/>
      <c r="B64" s="79"/>
      <c r="C64" s="79"/>
      <c r="D64" s="79"/>
      <c r="E64" s="244"/>
      <c r="F64" s="79"/>
      <c r="G64" s="79"/>
      <c r="H64" s="79"/>
      <c r="I64" s="79"/>
      <c r="J64" s="79"/>
      <c r="K64" s="79"/>
      <c r="L64" s="79"/>
      <c r="M64" s="79"/>
      <c r="N64" s="79"/>
      <c r="O64" s="79"/>
      <c r="P64" s="79"/>
      <c r="Q64" s="79"/>
      <c r="R64" s="79"/>
      <c r="S64" s="79"/>
      <c r="T64" s="79"/>
      <c r="U64" s="79"/>
      <c r="V64" s="79"/>
      <c r="W64" s="79"/>
    </row>
    <row r="65" spans="1:23" x14ac:dyDescent="0.2">
      <c r="A65" s="79"/>
      <c r="B65" s="79"/>
      <c r="C65" s="79"/>
      <c r="D65" s="79"/>
      <c r="E65" s="244"/>
      <c r="F65" s="79"/>
      <c r="G65" s="79"/>
      <c r="H65" s="79"/>
      <c r="I65" s="79"/>
      <c r="J65" s="79"/>
      <c r="K65" s="79"/>
      <c r="L65" s="79"/>
      <c r="M65" s="79"/>
      <c r="N65" s="79"/>
      <c r="O65" s="79"/>
      <c r="P65" s="79"/>
      <c r="Q65" s="79"/>
      <c r="R65" s="79"/>
      <c r="S65" s="79"/>
      <c r="T65" s="79"/>
      <c r="U65" s="79"/>
      <c r="V65" s="79"/>
      <c r="W65" s="79"/>
    </row>
    <row r="66" spans="1:23" x14ac:dyDescent="0.2">
      <c r="A66" s="79"/>
      <c r="B66" s="79"/>
      <c r="C66" s="79"/>
      <c r="D66" s="79"/>
      <c r="E66" s="79"/>
      <c r="F66" s="79"/>
      <c r="G66" s="79"/>
      <c r="H66" s="79"/>
      <c r="I66" s="79"/>
      <c r="J66" s="79"/>
      <c r="K66" s="79"/>
      <c r="L66" s="79"/>
      <c r="M66" s="79"/>
      <c r="N66" s="79"/>
      <c r="O66" s="79"/>
      <c r="P66" s="79"/>
      <c r="Q66" s="79"/>
      <c r="R66" s="79"/>
      <c r="S66" s="79"/>
      <c r="T66" s="79"/>
      <c r="U66" s="79"/>
      <c r="V66" s="79"/>
      <c r="W66" s="79"/>
    </row>
    <row r="67" spans="1:23" x14ac:dyDescent="0.2">
      <c r="A67" s="79"/>
      <c r="B67" s="79"/>
      <c r="C67" s="79"/>
      <c r="D67" s="79"/>
      <c r="E67" s="79"/>
      <c r="F67" s="79"/>
      <c r="G67" s="79"/>
      <c r="H67" s="79"/>
      <c r="I67" s="79"/>
      <c r="J67" s="79"/>
      <c r="K67" s="79"/>
      <c r="L67" s="79"/>
      <c r="M67" s="79"/>
      <c r="N67" s="79"/>
      <c r="O67" s="79"/>
      <c r="P67" s="79"/>
      <c r="Q67" s="79"/>
      <c r="R67" s="79"/>
      <c r="S67" s="79"/>
      <c r="T67" s="79"/>
      <c r="U67" s="79"/>
      <c r="V67" s="79"/>
      <c r="W67" s="79"/>
    </row>
    <row r="68" spans="1:23" x14ac:dyDescent="0.2">
      <c r="A68" s="79"/>
      <c r="B68" s="79"/>
      <c r="C68" s="79"/>
      <c r="D68" s="79"/>
      <c r="E68" s="79"/>
      <c r="F68" s="79"/>
      <c r="G68" s="79"/>
      <c r="H68" s="79"/>
      <c r="I68" s="79"/>
      <c r="J68" s="79"/>
      <c r="K68" s="79"/>
      <c r="L68" s="79"/>
      <c r="M68" s="79"/>
      <c r="N68" s="79"/>
      <c r="O68" s="79"/>
      <c r="P68" s="79"/>
      <c r="Q68" s="79"/>
      <c r="R68" s="79"/>
      <c r="S68" s="79"/>
      <c r="T68" s="79"/>
      <c r="U68" s="79"/>
      <c r="V68" s="79"/>
      <c r="W68" s="79"/>
    </row>
    <row r="69" spans="1:23" x14ac:dyDescent="0.2">
      <c r="A69" s="79"/>
      <c r="B69" s="79"/>
      <c r="C69" s="79"/>
      <c r="D69" s="79"/>
      <c r="E69" s="79"/>
      <c r="F69" s="79"/>
      <c r="G69" s="79"/>
      <c r="H69" s="79"/>
      <c r="I69" s="79"/>
      <c r="J69" s="79"/>
      <c r="K69" s="79"/>
      <c r="L69" s="79"/>
      <c r="M69" s="79"/>
      <c r="N69" s="79"/>
      <c r="O69" s="79"/>
      <c r="P69" s="79"/>
      <c r="Q69" s="79"/>
      <c r="R69" s="79"/>
      <c r="S69" s="79"/>
      <c r="T69" s="79"/>
      <c r="U69" s="79"/>
      <c r="V69" s="79"/>
      <c r="W69" s="79"/>
    </row>
    <row r="70" spans="1:23" x14ac:dyDescent="0.2">
      <c r="A70" s="79"/>
      <c r="B70" s="79"/>
      <c r="C70" s="79"/>
      <c r="D70" s="79"/>
      <c r="E70" s="79"/>
      <c r="F70" s="79"/>
      <c r="G70" s="79"/>
      <c r="H70" s="79"/>
      <c r="I70" s="79"/>
      <c r="J70" s="79"/>
      <c r="K70" s="79"/>
      <c r="L70" s="79"/>
      <c r="M70" s="79"/>
      <c r="N70" s="79"/>
      <c r="O70" s="79"/>
      <c r="P70" s="79"/>
      <c r="Q70" s="79"/>
      <c r="R70" s="79"/>
      <c r="S70" s="79"/>
      <c r="T70" s="79"/>
      <c r="U70" s="79"/>
      <c r="V70" s="79"/>
      <c r="W70" s="79"/>
    </row>
    <row r="71" spans="1:23" x14ac:dyDescent="0.2">
      <c r="A71" s="79"/>
      <c r="B71" s="79"/>
      <c r="C71" s="79"/>
      <c r="D71" s="79"/>
      <c r="E71" s="79"/>
      <c r="F71" s="79"/>
      <c r="G71" s="79"/>
      <c r="H71" s="79"/>
      <c r="I71" s="79"/>
      <c r="J71" s="79"/>
      <c r="K71" s="79"/>
      <c r="L71" s="79"/>
      <c r="M71" s="79"/>
      <c r="N71" s="79"/>
      <c r="O71" s="79"/>
      <c r="P71" s="79"/>
      <c r="Q71" s="79"/>
      <c r="R71" s="79"/>
      <c r="S71" s="79"/>
      <c r="T71" s="79"/>
      <c r="U71" s="79"/>
      <c r="V71" s="79"/>
      <c r="W71" s="79"/>
    </row>
    <row r="72" spans="1:23" x14ac:dyDescent="0.2">
      <c r="A72" s="79"/>
      <c r="B72" s="79"/>
      <c r="C72" s="79"/>
      <c r="D72" s="79"/>
      <c r="E72" s="79"/>
      <c r="F72" s="79"/>
      <c r="G72" s="79"/>
      <c r="H72" s="79"/>
      <c r="I72" s="79"/>
      <c r="J72" s="79"/>
      <c r="K72" s="79"/>
      <c r="L72" s="79"/>
      <c r="M72" s="79"/>
      <c r="N72" s="79"/>
      <c r="O72" s="79"/>
      <c r="P72" s="79"/>
      <c r="Q72" s="79"/>
      <c r="R72" s="79"/>
      <c r="S72" s="79"/>
      <c r="T72" s="79"/>
      <c r="U72" s="79"/>
      <c r="V72" s="79"/>
      <c r="W72" s="79"/>
    </row>
    <row r="73" spans="1:23" x14ac:dyDescent="0.2">
      <c r="A73" s="79"/>
      <c r="B73" s="79"/>
      <c r="C73" s="79"/>
      <c r="D73" s="79"/>
      <c r="E73" s="79"/>
      <c r="F73" s="79"/>
      <c r="G73" s="79"/>
      <c r="H73" s="79"/>
      <c r="I73" s="79"/>
      <c r="J73" s="79"/>
      <c r="K73" s="79"/>
      <c r="L73" s="79"/>
      <c r="M73" s="79"/>
      <c r="N73" s="79"/>
      <c r="O73" s="79"/>
      <c r="P73" s="79"/>
      <c r="Q73" s="79"/>
      <c r="R73" s="79"/>
      <c r="S73" s="79"/>
      <c r="T73" s="79"/>
      <c r="U73" s="79"/>
      <c r="V73" s="79"/>
      <c r="W73" s="79"/>
    </row>
    <row r="74" spans="1:23" x14ac:dyDescent="0.2">
      <c r="A74" s="79"/>
      <c r="B74" s="79"/>
      <c r="C74" s="79"/>
      <c r="D74" s="79"/>
      <c r="E74" s="79"/>
      <c r="F74" s="79"/>
      <c r="G74" s="79"/>
      <c r="H74" s="79"/>
      <c r="I74" s="79"/>
      <c r="J74" s="79"/>
      <c r="K74" s="79"/>
      <c r="L74" s="79"/>
      <c r="M74" s="79"/>
      <c r="N74" s="79"/>
      <c r="O74" s="79"/>
      <c r="P74" s="79"/>
      <c r="Q74" s="79"/>
      <c r="R74" s="79"/>
      <c r="S74" s="79"/>
      <c r="T74" s="79"/>
      <c r="U74" s="79"/>
      <c r="V74" s="79"/>
      <c r="W74" s="79"/>
    </row>
    <row r="75" spans="1:23" x14ac:dyDescent="0.2">
      <c r="A75" s="79"/>
      <c r="B75" s="79"/>
      <c r="C75" s="79"/>
      <c r="D75" s="79"/>
      <c r="E75" s="79"/>
      <c r="F75" s="79"/>
      <c r="G75" s="79"/>
      <c r="H75" s="79"/>
      <c r="I75" s="79"/>
      <c r="J75" s="79"/>
      <c r="K75" s="79"/>
      <c r="L75" s="79"/>
      <c r="M75" s="79"/>
      <c r="N75" s="79"/>
      <c r="O75" s="79"/>
      <c r="P75" s="79"/>
      <c r="Q75" s="79"/>
      <c r="R75" s="79"/>
      <c r="S75" s="79"/>
      <c r="T75" s="79"/>
      <c r="U75" s="79"/>
      <c r="V75" s="79"/>
      <c r="W75" s="79"/>
    </row>
    <row r="76" spans="1:23" x14ac:dyDescent="0.2">
      <c r="A76" s="79"/>
      <c r="B76" s="79"/>
      <c r="C76" s="79"/>
      <c r="D76" s="79"/>
      <c r="E76" s="79"/>
      <c r="F76" s="79"/>
      <c r="G76" s="79"/>
      <c r="H76" s="79"/>
      <c r="I76" s="79"/>
      <c r="J76" s="79"/>
      <c r="K76" s="79"/>
      <c r="L76" s="79"/>
      <c r="M76" s="79"/>
      <c r="N76" s="79"/>
      <c r="O76" s="79"/>
      <c r="P76" s="79"/>
      <c r="Q76" s="79"/>
      <c r="R76" s="79"/>
      <c r="S76" s="79"/>
      <c r="T76" s="79"/>
      <c r="U76" s="79"/>
      <c r="V76" s="79"/>
      <c r="W76" s="79"/>
    </row>
    <row r="77" spans="1:23" x14ac:dyDescent="0.2">
      <c r="A77" s="79"/>
      <c r="B77" s="79"/>
      <c r="C77" s="79"/>
      <c r="D77" s="79"/>
      <c r="E77" s="79"/>
      <c r="F77" s="79"/>
      <c r="G77" s="79"/>
      <c r="H77" s="79"/>
      <c r="I77" s="79"/>
      <c r="J77" s="79"/>
      <c r="K77" s="79"/>
      <c r="L77" s="79"/>
      <c r="M77" s="79"/>
      <c r="N77" s="79"/>
      <c r="O77" s="79"/>
      <c r="P77" s="79"/>
      <c r="Q77" s="79"/>
      <c r="R77" s="79"/>
      <c r="S77" s="79"/>
      <c r="T77" s="79"/>
      <c r="U77" s="79"/>
      <c r="V77" s="79"/>
      <c r="W77" s="79"/>
    </row>
    <row r="78" spans="1:23" x14ac:dyDescent="0.2">
      <c r="A78" s="79"/>
      <c r="B78" s="79"/>
      <c r="C78" s="79"/>
      <c r="D78" s="79"/>
      <c r="E78" s="79"/>
      <c r="F78" s="79"/>
      <c r="G78" s="79"/>
      <c r="H78" s="79"/>
      <c r="I78" s="79"/>
      <c r="J78" s="79"/>
      <c r="K78" s="79"/>
      <c r="L78" s="79"/>
      <c r="M78" s="79"/>
      <c r="N78" s="79"/>
      <c r="O78" s="79"/>
      <c r="P78" s="79"/>
      <c r="Q78" s="79"/>
      <c r="R78" s="79"/>
      <c r="S78" s="79"/>
      <c r="T78" s="79"/>
      <c r="U78" s="79"/>
      <c r="V78" s="79"/>
      <c r="W78" s="79"/>
    </row>
    <row r="79" spans="1:23" x14ac:dyDescent="0.2">
      <c r="A79" s="79"/>
      <c r="B79" s="79"/>
      <c r="C79" s="79"/>
      <c r="D79" s="79"/>
      <c r="E79" s="79"/>
      <c r="F79" s="79"/>
      <c r="G79" s="79"/>
      <c r="H79" s="79"/>
      <c r="I79" s="79"/>
      <c r="J79" s="79"/>
      <c r="K79" s="79"/>
      <c r="L79" s="79"/>
      <c r="M79" s="79"/>
      <c r="N79" s="79"/>
      <c r="O79" s="79"/>
      <c r="P79" s="79"/>
      <c r="Q79" s="79"/>
      <c r="R79" s="79"/>
      <c r="S79" s="79"/>
      <c r="T79" s="79"/>
      <c r="U79" s="79"/>
      <c r="V79" s="79"/>
      <c r="W79" s="79"/>
    </row>
    <row r="80" spans="1:23" x14ac:dyDescent="0.2">
      <c r="A80" s="79"/>
      <c r="B80" s="79"/>
      <c r="C80" s="79"/>
      <c r="D80" s="79"/>
      <c r="E80" s="79"/>
      <c r="F80" s="79"/>
      <c r="G80" s="79"/>
      <c r="H80" s="79"/>
      <c r="I80" s="79"/>
      <c r="J80" s="79"/>
      <c r="K80" s="79"/>
      <c r="L80" s="79"/>
      <c r="M80" s="79"/>
      <c r="N80" s="79"/>
      <c r="O80" s="79"/>
      <c r="P80" s="79"/>
      <c r="Q80" s="79"/>
      <c r="R80" s="79"/>
      <c r="S80" s="79"/>
      <c r="T80" s="79"/>
      <c r="U80" s="79"/>
      <c r="V80" s="79"/>
      <c r="W80" s="79"/>
    </row>
    <row r="81" spans="1:23" x14ac:dyDescent="0.2">
      <c r="A81" s="79"/>
      <c r="B81" s="79"/>
      <c r="C81" s="79"/>
      <c r="D81" s="79"/>
      <c r="E81" s="79"/>
      <c r="F81" s="79"/>
      <c r="G81" s="79"/>
      <c r="H81" s="79"/>
      <c r="I81" s="79"/>
      <c r="J81" s="79"/>
      <c r="K81" s="79"/>
      <c r="L81" s="79"/>
      <c r="M81" s="79"/>
      <c r="N81" s="79"/>
      <c r="O81" s="79"/>
      <c r="P81" s="79"/>
      <c r="Q81" s="79"/>
      <c r="R81" s="79"/>
      <c r="S81" s="79"/>
      <c r="T81" s="79"/>
      <c r="U81" s="79"/>
      <c r="V81" s="79"/>
      <c r="W81" s="79"/>
    </row>
    <row r="82" spans="1:23" x14ac:dyDescent="0.2">
      <c r="A82" s="79"/>
      <c r="B82" s="79"/>
      <c r="C82" s="79"/>
      <c r="D82" s="79"/>
      <c r="E82" s="79"/>
      <c r="F82" s="79"/>
      <c r="G82" s="79"/>
      <c r="H82" s="79"/>
      <c r="I82" s="79"/>
      <c r="J82" s="79"/>
      <c r="K82" s="79"/>
      <c r="L82" s="79"/>
      <c r="M82" s="79"/>
      <c r="N82" s="79"/>
      <c r="O82" s="79"/>
      <c r="P82" s="79"/>
      <c r="Q82" s="79"/>
      <c r="R82" s="79"/>
      <c r="S82" s="79"/>
      <c r="T82" s="79"/>
      <c r="U82" s="79"/>
      <c r="V82" s="79"/>
      <c r="W82" s="79"/>
    </row>
    <row r="83" spans="1:23" x14ac:dyDescent="0.2">
      <c r="A83" s="79"/>
      <c r="B83" s="79"/>
      <c r="C83" s="79"/>
      <c r="D83" s="79"/>
      <c r="E83" s="79"/>
      <c r="F83" s="79"/>
      <c r="G83" s="79"/>
      <c r="H83" s="79"/>
      <c r="I83" s="79"/>
      <c r="J83" s="79"/>
      <c r="K83" s="79"/>
      <c r="L83" s="79"/>
      <c r="M83" s="79"/>
      <c r="N83" s="79"/>
      <c r="O83" s="79"/>
      <c r="P83" s="79"/>
      <c r="Q83" s="79"/>
      <c r="R83" s="79"/>
      <c r="S83" s="79"/>
      <c r="T83" s="79"/>
      <c r="U83" s="79"/>
      <c r="V83" s="79"/>
      <c r="W83" s="79"/>
    </row>
    <row r="84" spans="1:23" x14ac:dyDescent="0.2">
      <c r="A84" s="247"/>
      <c r="B84" s="79"/>
      <c r="C84" s="79"/>
      <c r="D84" s="79"/>
      <c r="E84" s="79"/>
      <c r="F84" s="79"/>
      <c r="G84" s="79"/>
      <c r="H84" s="79"/>
      <c r="I84" s="79"/>
      <c r="J84" s="79"/>
      <c r="K84" s="79"/>
      <c r="L84" s="79"/>
      <c r="M84" s="79"/>
      <c r="N84" s="79"/>
      <c r="O84" s="79"/>
      <c r="P84" s="79"/>
      <c r="Q84" s="79"/>
      <c r="R84" s="79"/>
      <c r="S84" s="79"/>
      <c r="T84" s="79"/>
      <c r="U84" s="79"/>
      <c r="V84" s="79"/>
      <c r="W84" s="186"/>
    </row>
    <row r="85" spans="1:23" x14ac:dyDescent="0.2">
      <c r="A85" s="247"/>
      <c r="B85" s="79"/>
      <c r="C85" s="79"/>
      <c r="D85" s="79"/>
      <c r="E85" s="79"/>
      <c r="F85" s="79"/>
      <c r="G85" s="79"/>
      <c r="H85" s="79"/>
      <c r="I85" s="79"/>
      <c r="J85" s="79"/>
      <c r="K85" s="79"/>
      <c r="L85" s="79"/>
      <c r="M85" s="79"/>
      <c r="N85" s="79"/>
      <c r="O85" s="79"/>
      <c r="P85" s="79"/>
      <c r="Q85" s="79"/>
      <c r="R85" s="79"/>
      <c r="S85" s="79"/>
      <c r="T85" s="79"/>
      <c r="U85" s="79"/>
      <c r="V85" s="79"/>
      <c r="W85" s="186"/>
    </row>
    <row r="86" spans="1:23" x14ac:dyDescent="0.2">
      <c r="B86" s="79"/>
      <c r="C86" s="79"/>
      <c r="D86" s="79"/>
      <c r="E86" s="79"/>
      <c r="F86" s="79"/>
      <c r="G86" s="79"/>
      <c r="H86" s="79"/>
      <c r="I86" s="79"/>
      <c r="J86" s="79"/>
      <c r="K86" s="79"/>
      <c r="L86" s="79"/>
      <c r="M86" s="79"/>
      <c r="N86" s="79"/>
      <c r="O86" s="79"/>
      <c r="P86" s="79"/>
      <c r="Q86" s="79"/>
      <c r="R86" s="79"/>
      <c r="S86" s="79"/>
      <c r="T86" s="79"/>
      <c r="U86" s="79"/>
      <c r="V86" s="79"/>
      <c r="W86" s="186"/>
    </row>
    <row r="87" spans="1:23" x14ac:dyDescent="0.2">
      <c r="B87" s="186"/>
      <c r="C87" s="186"/>
      <c r="D87" s="186"/>
      <c r="E87" s="186"/>
      <c r="F87" s="186"/>
      <c r="G87" s="186"/>
      <c r="H87" s="186"/>
      <c r="I87" s="186"/>
      <c r="J87" s="186"/>
      <c r="K87" s="186"/>
      <c r="L87" s="186"/>
      <c r="M87" s="186"/>
      <c r="N87" s="186"/>
      <c r="O87" s="186"/>
      <c r="P87" s="186"/>
      <c r="Q87" s="186"/>
      <c r="R87" s="186"/>
      <c r="S87" s="186"/>
      <c r="T87" s="186"/>
      <c r="U87" s="186"/>
      <c r="V87" s="186"/>
      <c r="W87" s="186"/>
    </row>
    <row r="88" spans="1:23" x14ac:dyDescent="0.2">
      <c r="B88" s="186"/>
      <c r="C88" s="186"/>
      <c r="D88" s="186"/>
      <c r="E88" s="186"/>
      <c r="F88" s="186"/>
      <c r="G88" s="186"/>
      <c r="H88" s="186"/>
      <c r="I88" s="186"/>
      <c r="J88" s="186"/>
      <c r="K88" s="186"/>
      <c r="L88" s="186"/>
      <c r="M88" s="186"/>
      <c r="N88" s="186"/>
      <c r="O88" s="186"/>
      <c r="P88" s="186"/>
      <c r="Q88" s="186"/>
      <c r="R88" s="186"/>
      <c r="S88" s="186"/>
      <c r="T88" s="186"/>
      <c r="U88" s="186"/>
      <c r="V88" s="186"/>
      <c r="W88" s="186"/>
    </row>
    <row r="89" spans="1:23" x14ac:dyDescent="0.2">
      <c r="B89" s="186"/>
      <c r="C89" s="186"/>
      <c r="D89" s="186"/>
      <c r="E89" s="186"/>
      <c r="F89" s="186"/>
      <c r="G89" s="186"/>
      <c r="H89" s="186"/>
      <c r="I89" s="186"/>
      <c r="J89" s="186"/>
      <c r="K89" s="186"/>
      <c r="L89" s="186"/>
      <c r="M89" s="186"/>
      <c r="N89" s="186"/>
      <c r="O89" s="186"/>
      <c r="P89" s="186"/>
      <c r="Q89" s="186"/>
      <c r="R89" s="186"/>
      <c r="S89" s="186"/>
      <c r="T89" s="186"/>
      <c r="U89" s="186"/>
      <c r="V89" s="186"/>
      <c r="W89" s="186"/>
    </row>
    <row r="90" spans="1:23" x14ac:dyDescent="0.2">
      <c r="B90" s="186"/>
      <c r="C90" s="186"/>
      <c r="D90" s="186"/>
      <c r="E90" s="186"/>
      <c r="F90" s="186"/>
      <c r="G90" s="186"/>
      <c r="H90" s="186"/>
      <c r="I90" s="186"/>
      <c r="J90" s="186"/>
      <c r="K90" s="186"/>
      <c r="L90" s="186"/>
      <c r="M90" s="186"/>
      <c r="N90" s="186"/>
      <c r="O90" s="186"/>
      <c r="P90" s="186"/>
      <c r="Q90" s="186"/>
      <c r="R90" s="186"/>
      <c r="S90" s="186"/>
      <c r="T90" s="186"/>
      <c r="U90" s="186"/>
      <c r="V90" s="186"/>
    </row>
  </sheetData>
  <sheetProtection algorithmName="SHA-512" hashValue="cZwgULkkvX6LUrf23ZwRzZIsSS+HF1ALEWwY4WO9nHkTR5uOE42pYIIfJSeGGklyosMJcIj1Ffqp4toE6NnHOw==" saltValue="3jBSkPHNHAMTqfgt5MykOA==" spinCount="100000" sheet="1" objects="1" scenarios="1" selectLockedCells="1" selectUnlockedCells="1"/>
  <mergeCells count="29">
    <mergeCell ref="V18:V19"/>
    <mergeCell ref="I18:J18"/>
    <mergeCell ref="F18:F20"/>
    <mergeCell ref="U18:U20"/>
    <mergeCell ref="K18:K20"/>
    <mergeCell ref="L18:L20"/>
    <mergeCell ref="P18:P19"/>
    <mergeCell ref="M18:M19"/>
    <mergeCell ref="I19:I20"/>
    <mergeCell ref="O18:O20"/>
    <mergeCell ref="T18:T20"/>
    <mergeCell ref="A3:I4"/>
    <mergeCell ref="R18:R20"/>
    <mergeCell ref="C6:D6"/>
    <mergeCell ref="D18:D20"/>
    <mergeCell ref="S18:S20"/>
    <mergeCell ref="G18:G20"/>
    <mergeCell ref="D15:H15"/>
    <mergeCell ref="H18:H20"/>
    <mergeCell ref="N18:N20"/>
    <mergeCell ref="Q18:Q19"/>
    <mergeCell ref="E18:E20"/>
    <mergeCell ref="J19:J20"/>
    <mergeCell ref="D13:H13"/>
    <mergeCell ref="T7:U7"/>
    <mergeCell ref="F6:H6"/>
    <mergeCell ref="D7:H7"/>
    <mergeCell ref="D9:H9"/>
    <mergeCell ref="D11:H11"/>
  </mergeCells>
  <phoneticPr fontId="0" type="noConversion"/>
  <conditionalFormatting sqref="C10">
    <cfRule type="expression" dxfId="220" priority="3" stopIfTrue="1">
      <formula>W23=0</formula>
    </cfRule>
  </conditionalFormatting>
  <conditionalFormatting sqref="C12">
    <cfRule type="expression" dxfId="219" priority="4" stopIfTrue="1">
      <formula>W23=0</formula>
    </cfRule>
  </conditionalFormatting>
  <conditionalFormatting sqref="C14">
    <cfRule type="expression" dxfId="218" priority="5" stopIfTrue="1">
      <formula>W23=0</formula>
    </cfRule>
  </conditionalFormatting>
  <conditionalFormatting sqref="C16">
    <cfRule type="expression" dxfId="217" priority="6" stopIfTrue="1">
      <formula>W23=0</formula>
    </cfRule>
  </conditionalFormatting>
  <conditionalFormatting sqref="I43:S43 E43 U43:V43">
    <cfRule type="cellIs" dxfId="216" priority="7" stopIfTrue="1" operator="equal">
      <formula>0</formula>
    </cfRule>
  </conditionalFormatting>
  <conditionalFormatting sqref="D22:S39 U22:V39">
    <cfRule type="expression" dxfId="215" priority="8" stopIfTrue="1">
      <formula>$Z22=0</formula>
    </cfRule>
  </conditionalFormatting>
  <conditionalFormatting sqref="T43">
    <cfRule type="cellIs" dxfId="214" priority="1" stopIfTrue="1" operator="equal">
      <formula>0</formula>
    </cfRule>
  </conditionalFormatting>
  <conditionalFormatting sqref="T22:T39">
    <cfRule type="expression" dxfId="213" priority="2" stopIfTrue="1">
      <formula>$Z22=0</formula>
    </cfRule>
  </conditionalFormatting>
  <printOptions horizontalCentered="1"/>
  <pageMargins left="0.15748031496062992" right="0.15748031496062992" top="0.19685039370078741" bottom="0.19685039370078741" header="0.78740157480314965" footer="0.51181102362204722"/>
  <pageSetup paperSize="9" orientation="landscape" r:id="rId1"/>
  <headerFooter alignWithMargins="0"/>
  <customProperties>
    <customPr name="SSCSheetTrackingNo"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IF(Stammblatt!$D$24="","Arbeitnehmer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626"/>
      <c r="G11" s="626"/>
      <c r="H11" s="47"/>
      <c r="I11" s="86" t="s">
        <v>31</v>
      </c>
      <c r="J11" s="52"/>
      <c r="K11" s="596" t="str">
        <f>IF(Stammblatt!$D$24="","",Stammblatt!$D$24)</f>
        <v/>
      </c>
      <c r="L11" s="596"/>
      <c r="M11" s="596"/>
      <c r="N11" s="317"/>
      <c r="O11" s="317"/>
      <c r="P11" s="317"/>
      <c r="Q11" s="317"/>
      <c r="R11" s="318"/>
      <c r="S11" s="318"/>
      <c r="T11" s="318"/>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317"/>
      <c r="O12" s="317"/>
      <c r="P12" s="317"/>
      <c r="Q12" s="317"/>
      <c r="R12" s="318"/>
      <c r="S12" s="318"/>
      <c r="T12" s="318"/>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IF(Stammblatt!$E$24="","",Stammblatt!$E$24)</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317"/>
      <c r="O14" s="317"/>
      <c r="P14" s="317"/>
      <c r="Q14" s="317"/>
      <c r="R14" s="317"/>
      <c r="S14" s="317"/>
      <c r="T14" s="317"/>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IF(Stammblatt!$F$24="","",Stammblatt!$F$24)</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Stammblatt!$Q$24</f>
        <v/>
      </c>
      <c r="Z15" s="187"/>
      <c r="AA15" s="116"/>
    </row>
    <row r="16" spans="1:29" ht="6" customHeight="1" x14ac:dyDescent="0.2">
      <c r="B16" s="47"/>
      <c r="C16" s="596"/>
      <c r="D16" s="596"/>
      <c r="E16" s="596"/>
      <c r="F16" s="596"/>
      <c r="G16" s="596"/>
      <c r="H16" s="47"/>
      <c r="I16" s="32"/>
      <c r="J16" s="52"/>
      <c r="K16" s="307"/>
      <c r="L16" s="307"/>
      <c r="M16" s="307"/>
      <c r="N16" s="317"/>
      <c r="O16" s="317"/>
      <c r="P16" s="317"/>
      <c r="Q16" s="317"/>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IF(Stammblatt!$G$24="","",Stammblatt!$G$24)</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Stammblatt!$R$24</f>
        <v/>
      </c>
      <c r="Z17" s="116"/>
      <c r="AA17" s="116"/>
      <c r="AB17" s="121">
        <v>1</v>
      </c>
      <c r="AC17" s="374" t="s">
        <v>163</v>
      </c>
    </row>
    <row r="18" spans="2:31" ht="6" customHeight="1" x14ac:dyDescent="0.2">
      <c r="B18" s="47"/>
      <c r="C18" s="596"/>
      <c r="D18" s="596"/>
      <c r="E18" s="596"/>
      <c r="F18" s="596"/>
      <c r="G18" s="596"/>
      <c r="H18" s="47"/>
      <c r="I18" s="32"/>
      <c r="J18" s="52"/>
      <c r="K18" s="307"/>
      <c r="L18" s="307"/>
      <c r="M18" s="307"/>
      <c r="N18" s="317"/>
      <c r="O18" s="317"/>
      <c r="P18" s="317"/>
      <c r="Q18" s="317"/>
      <c r="R18" s="318"/>
      <c r="S18" s="318"/>
      <c r="T18" s="318"/>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IF(Stammblatt!$H$24="","",IF(Stammblatt!$H$24="F","Frau",IF(Stammblatt!$H$24="M","Mann")))</f>
        <v/>
      </c>
      <c r="L19" s="307"/>
      <c r="M19" s="308"/>
      <c r="N19" s="600" t="str">
        <f>IF(Y19="3a","Geschlecht fehlt",IF(Y19="3b","Geschlecht falsch",""))</f>
        <v/>
      </c>
      <c r="O19" s="600"/>
      <c r="P19" s="600"/>
      <c r="Q19" s="600"/>
      <c r="R19" s="600"/>
      <c r="S19" s="600"/>
      <c r="T19" s="600"/>
      <c r="U19" s="47"/>
      <c r="V19" s="116"/>
      <c r="W19" s="116"/>
      <c r="X19" s="116"/>
      <c r="Y19" s="116" t="str">
        <f>Stammblatt!$S$24</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IF(Stammblatt!$I$24="","",Stammblatt!$I$24)</f>
        <v/>
      </c>
      <c r="O24" s="311" t="str">
        <f>IF(Stammblatt!$J$24="","",Stammblatt!$J$24)</f>
        <v/>
      </c>
      <c r="P24" s="311" t="str">
        <f>IF(Stammblatt!$K$24="","",Stammblatt!$K$24)</f>
        <v/>
      </c>
      <c r="Q24" s="311" t="str">
        <f>IF(Stammblatt!$L$24="","",Stammblatt!$L$24)</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9nldb1bD4KKd6z/j52ZuS/EXMY78fWkDfKB9vVoc+T71gXdqREr8F0+EgJqLf+Uc5TlVJGwQ+uDmvtFaCeK02A==" saltValue="NDsw2NJpmRyN892JJBkiuA==" spinCount="100000" sheet="1" objects="1" scenarios="1" selectLockedCells="1"/>
  <mergeCells count="59">
    <mergeCell ref="C15:G16"/>
    <mergeCell ref="F11:G11"/>
    <mergeCell ref="Q22:Q23"/>
    <mergeCell ref="S22:T24"/>
    <mergeCell ref="K11:M11"/>
    <mergeCell ref="Q43:T45"/>
    <mergeCell ref="S35:T35"/>
    <mergeCell ref="S34:T34"/>
    <mergeCell ref="S29:T29"/>
    <mergeCell ref="C25:D25"/>
    <mergeCell ref="C45:K45"/>
    <mergeCell ref="S40:T40"/>
    <mergeCell ref="S38:T38"/>
    <mergeCell ref="S36:T36"/>
    <mergeCell ref="S37:T37"/>
    <mergeCell ref="S25:T25"/>
    <mergeCell ref="S26:T26"/>
    <mergeCell ref="S28:T28"/>
    <mergeCell ref="S30:T30"/>
    <mergeCell ref="S32:T32"/>
    <mergeCell ref="S31:T31"/>
    <mergeCell ref="S33:T33"/>
    <mergeCell ref="S27:T27"/>
    <mergeCell ref="S39:T39"/>
    <mergeCell ref="I22:I23"/>
    <mergeCell ref="R22:R23"/>
    <mergeCell ref="M22:M23"/>
    <mergeCell ref="L22:L23"/>
    <mergeCell ref="N22:N23"/>
    <mergeCell ref="O22:O23"/>
    <mergeCell ref="P22:P23"/>
    <mergeCell ref="A3:L4"/>
    <mergeCell ref="S6:T6"/>
    <mergeCell ref="C20:F20"/>
    <mergeCell ref="F8:H8"/>
    <mergeCell ref="C10:E10"/>
    <mergeCell ref="K13:M13"/>
    <mergeCell ref="M8:T8"/>
    <mergeCell ref="C19:G19"/>
    <mergeCell ref="N13:T13"/>
    <mergeCell ref="N15:T15"/>
    <mergeCell ref="N17:T17"/>
    <mergeCell ref="N19:T19"/>
    <mergeCell ref="K15:M15"/>
    <mergeCell ref="C13:G14"/>
    <mergeCell ref="C17:G18"/>
    <mergeCell ref="K17:M17"/>
    <mergeCell ref="M43:N45"/>
    <mergeCell ref="C22:D24"/>
    <mergeCell ref="G22:G24"/>
    <mergeCell ref="H22:H24"/>
    <mergeCell ref="J22:J24"/>
    <mergeCell ref="K22:K24"/>
    <mergeCell ref="C43:K43"/>
    <mergeCell ref="C44:K44"/>
    <mergeCell ref="C40:D40"/>
    <mergeCell ref="E22:F22"/>
    <mergeCell ref="E23:E24"/>
    <mergeCell ref="F23:F24"/>
  </mergeCells>
  <phoneticPr fontId="0" type="noConversion"/>
  <conditionalFormatting sqref="Q8:R8">
    <cfRule type="expression" dxfId="212" priority="12" stopIfTrue="1">
      <formula>W17=1</formula>
    </cfRule>
  </conditionalFormatting>
  <conditionalFormatting sqref="S8:T8">
    <cfRule type="expression" dxfId="211" priority="13" stopIfTrue="1">
      <formula>AB17=1</formula>
    </cfRule>
  </conditionalFormatting>
  <conditionalFormatting sqref="E40:O40 H38:J39 L26:M39 Q40:R40 R26:R39 H26:I37">
    <cfRule type="cellIs" dxfId="210" priority="10" stopIfTrue="1" operator="equal">
      <formula>0</formula>
    </cfRule>
  </conditionalFormatting>
  <conditionalFormatting sqref="G10">
    <cfRule type="cellIs" priority="11" stopIfTrue="1" operator="equal">
      <formula>0</formula>
    </cfRule>
  </conditionalFormatting>
  <conditionalFormatting sqref="N8:O8">
    <cfRule type="expression" dxfId="209" priority="28" stopIfTrue="1">
      <formula>U17=1</formula>
    </cfRule>
  </conditionalFormatting>
  <conditionalFormatting sqref="P8">
    <cfRule type="expression" dxfId="208" priority="9" stopIfTrue="1">
      <formula>V17=1</formula>
    </cfRule>
  </conditionalFormatting>
  <conditionalFormatting sqref="P40">
    <cfRule type="cellIs" dxfId="207" priority="8" stopIfTrue="1" operator="equal">
      <formula>0</formula>
    </cfRule>
  </conditionalFormatting>
  <conditionalFormatting sqref="N26:Q37">
    <cfRule type="cellIs" dxfId="206" priority="5" stopIfTrue="1" operator="equal">
      <formula>0</formula>
    </cfRule>
    <cfRule type="expression" dxfId="205" priority="6" stopIfTrue="1">
      <formula>$N$24&lt;&gt;""</formula>
    </cfRule>
  </conditionalFormatting>
  <conditionalFormatting sqref="M8">
    <cfRule type="expression" dxfId="204" priority="30" stopIfTrue="1">
      <formula>N17=1</formula>
    </cfRule>
  </conditionalFormatting>
  <conditionalFormatting sqref="C38 J38">
    <cfRule type="expression" dxfId="20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customProperties>
    <customPr name="SSCSheetTrackingNo" r:id="rId2"/>
  </customProperties>
  <ignoredErrors>
    <ignoredError sqref="E40:G40 Q40 N40:O4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IF(Stammblatt!$D$25="","Arbeitnehmer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IF(Stammblatt!$D$25="","",Stammblatt!$D$25)</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IF(Stammblatt!$E$25="","",Stammblatt!$E$25)</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IF(Stammblatt!$F$25="","",Stammblatt!$F$25)</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Stammblatt!$Q$25</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IF(Stammblatt!$G$25="","",Stammblatt!$G$25)</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Stammblatt!$R$25</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IF(Stammblatt!$H$25="","",IF(Stammblatt!$H$25="F","Frau",IF(Stammblatt!$H$25="M","Mann")))</f>
        <v/>
      </c>
      <c r="L19" s="307"/>
      <c r="M19" s="308"/>
      <c r="N19" s="600" t="str">
        <f>IF(Y19="3a","Geschlecht fehlt",IF(Y19="3b","Geschlecht falsch",""))</f>
        <v/>
      </c>
      <c r="O19" s="600"/>
      <c r="P19" s="600"/>
      <c r="Q19" s="600"/>
      <c r="R19" s="600"/>
      <c r="S19" s="600"/>
      <c r="T19" s="600"/>
      <c r="U19" s="47"/>
      <c r="V19" s="116"/>
      <c r="W19" s="116"/>
      <c r="X19" s="116"/>
      <c r="Y19" s="116" t="str">
        <f>Stammblatt!$S$25</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IF(Stammblatt!$I$25="","",Stammblatt!$I$25)</f>
        <v/>
      </c>
      <c r="O24" s="311" t="str">
        <f>IF(Stammblatt!$J$25="","",Stammblatt!$J$25)</f>
        <v/>
      </c>
      <c r="P24" s="311" t="str">
        <f>IF(Stammblatt!$K$25="","",Stammblatt!$K$25)</f>
        <v/>
      </c>
      <c r="Q24" s="311" t="str">
        <f>IF(Stammblatt!$L$25="","",Stammblatt!$L$25)</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202" priority="10" stopIfTrue="1">
      <formula>W17=1</formula>
    </cfRule>
  </conditionalFormatting>
  <conditionalFormatting sqref="S8:T8">
    <cfRule type="expression" dxfId="201" priority="11" stopIfTrue="1">
      <formula>AB17=1</formula>
    </cfRule>
  </conditionalFormatting>
  <conditionalFormatting sqref="E40:O40 H38:J39 L26:M39 Q40:R40 R26:R39 H26:I37">
    <cfRule type="cellIs" dxfId="200" priority="8" stopIfTrue="1" operator="equal">
      <formula>0</formula>
    </cfRule>
  </conditionalFormatting>
  <conditionalFormatting sqref="G10">
    <cfRule type="cellIs" priority="9" stopIfTrue="1" operator="equal">
      <formula>0</formula>
    </cfRule>
  </conditionalFormatting>
  <conditionalFormatting sqref="N8:O8">
    <cfRule type="expression" dxfId="199" priority="12" stopIfTrue="1">
      <formula>U17=1</formula>
    </cfRule>
  </conditionalFormatting>
  <conditionalFormatting sqref="P8">
    <cfRule type="expression" dxfId="198" priority="7" stopIfTrue="1">
      <formula>V17=1</formula>
    </cfRule>
  </conditionalFormatting>
  <conditionalFormatting sqref="P40">
    <cfRule type="cellIs" dxfId="197" priority="6" stopIfTrue="1" operator="equal">
      <formula>0</formula>
    </cfRule>
  </conditionalFormatting>
  <conditionalFormatting sqref="N26:Q37">
    <cfRule type="cellIs" dxfId="196" priority="4" stopIfTrue="1" operator="equal">
      <formula>0</formula>
    </cfRule>
    <cfRule type="expression" dxfId="195" priority="5" stopIfTrue="1">
      <formula>$N$24&lt;&gt;""</formula>
    </cfRule>
  </conditionalFormatting>
  <conditionalFormatting sqref="M8">
    <cfRule type="expression" dxfId="194" priority="13" stopIfTrue="1">
      <formula>N17=1</formula>
    </cfRule>
  </conditionalFormatting>
  <conditionalFormatting sqref="C38 J38">
    <cfRule type="expression" dxfId="19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IF(Stammblatt!$D$26="","Arbeitnehmer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IF(Stammblatt!$D$26="","",Stammblatt!$D$26)</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IF(Stammblatt!$E$26="","",Stammblatt!$E$26)</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IF(Stammblatt!$F$26="","",Stammblatt!$F$26)</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Stammblatt!$Q$26</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IF(Stammblatt!$G$26="","",Stammblatt!$G$26)</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Stammblatt!$R$26</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IF(Stammblatt!$H$26="","",IF(Stammblatt!$H$26="F","Frau",IF(Stammblatt!$H$26="M","Mann")))</f>
        <v/>
      </c>
      <c r="L19" s="307"/>
      <c r="M19" s="308"/>
      <c r="N19" s="600" t="str">
        <f>IF(Y19="3a","Geschlecht fehlt",IF(Y19="3b","Geschlecht falsch",""))</f>
        <v/>
      </c>
      <c r="O19" s="600"/>
      <c r="P19" s="600"/>
      <c r="Q19" s="600"/>
      <c r="R19" s="600"/>
      <c r="S19" s="600"/>
      <c r="T19" s="600"/>
      <c r="U19" s="47"/>
      <c r="V19" s="116"/>
      <c r="W19" s="116"/>
      <c r="X19" s="116"/>
      <c r="Y19" s="116" t="str">
        <f>Stammblatt!$S$26</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IF(Stammblatt!$I$26="","",Stammblatt!$I$26)</f>
        <v/>
      </c>
      <c r="O24" s="311" t="str">
        <f>IF(Stammblatt!$J$26="","",Stammblatt!$J$26)</f>
        <v/>
      </c>
      <c r="P24" s="311" t="str">
        <f>IF(Stammblatt!$K$26="","",Stammblatt!$K$26)</f>
        <v/>
      </c>
      <c r="Q24" s="311" t="str">
        <f>IF(Stammblatt!$L$26="","",Stammblatt!$L$26)</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92" priority="10" stopIfTrue="1">
      <formula>W17=1</formula>
    </cfRule>
  </conditionalFormatting>
  <conditionalFormatting sqref="S8:T8">
    <cfRule type="expression" dxfId="191" priority="11" stopIfTrue="1">
      <formula>AB17=1</formula>
    </cfRule>
  </conditionalFormatting>
  <conditionalFormatting sqref="E40:O40 H38:J39 L26:M39 Q40:R40 R26:R39 H26:I37">
    <cfRule type="cellIs" dxfId="190" priority="8" stopIfTrue="1" operator="equal">
      <formula>0</formula>
    </cfRule>
  </conditionalFormatting>
  <conditionalFormatting sqref="G10">
    <cfRule type="cellIs" priority="9" stopIfTrue="1" operator="equal">
      <formula>0</formula>
    </cfRule>
  </conditionalFormatting>
  <conditionalFormatting sqref="N8:O8">
    <cfRule type="expression" dxfId="189" priority="12" stopIfTrue="1">
      <formula>U17=1</formula>
    </cfRule>
  </conditionalFormatting>
  <conditionalFormatting sqref="P8">
    <cfRule type="expression" dxfId="188" priority="7" stopIfTrue="1">
      <formula>V17=1</formula>
    </cfRule>
  </conditionalFormatting>
  <conditionalFormatting sqref="P40">
    <cfRule type="cellIs" dxfId="187" priority="6" stopIfTrue="1" operator="equal">
      <formula>0</formula>
    </cfRule>
  </conditionalFormatting>
  <conditionalFormatting sqref="N26:Q37">
    <cfRule type="cellIs" dxfId="186" priority="4" stopIfTrue="1" operator="equal">
      <formula>0</formula>
    </cfRule>
    <cfRule type="expression" dxfId="185" priority="5" stopIfTrue="1">
      <formula>$N$24&lt;&gt;""</formula>
    </cfRule>
  </conditionalFormatting>
  <conditionalFormatting sqref="M8">
    <cfRule type="expression" dxfId="184" priority="13" stopIfTrue="1">
      <formula>N17=1</formula>
    </cfRule>
  </conditionalFormatting>
  <conditionalFormatting sqref="C38 J38">
    <cfRule type="expression" dxfId="18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IF(Stammblatt!$D$27="","Arbeitnehmer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IF(Stammblatt!$D$27="","",Stammblatt!$D$27)</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IF(Stammblatt!$E$27="","",Stammblatt!$E$27)</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IF(Stammblatt!$F$27="","",Stammblatt!$F$27)</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Stammblatt!$Q$27</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IF(Stammblatt!$G$27="","",Stammblatt!$G$27)</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Stammblatt!$R$27</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IF(Stammblatt!$H$27="","",IF(Stammblatt!$H$27="F","Frau",IF(Stammblatt!$H$27="M","Mann")))</f>
        <v/>
      </c>
      <c r="L19" s="307"/>
      <c r="M19" s="308"/>
      <c r="N19" s="600" t="str">
        <f>IF(Y19="3a","Geschlecht fehlt",IF(Y19="3b","Geschlecht falsch",""))</f>
        <v/>
      </c>
      <c r="O19" s="600"/>
      <c r="P19" s="600"/>
      <c r="Q19" s="600"/>
      <c r="R19" s="600"/>
      <c r="S19" s="600"/>
      <c r="T19" s="600"/>
      <c r="U19" s="47"/>
      <c r="V19" s="116"/>
      <c r="W19" s="116"/>
      <c r="X19" s="116"/>
      <c r="Y19" s="116" t="str">
        <f>Stammblatt!$S$27</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IF(Stammblatt!$I$27="","",Stammblatt!$I$27)</f>
        <v/>
      </c>
      <c r="O24" s="311" t="str">
        <f>IF(Stammblatt!$J$27="","",Stammblatt!$J$27)</f>
        <v/>
      </c>
      <c r="P24" s="311" t="str">
        <f>IF(Stammblatt!$K$27="","",Stammblatt!$K$27)</f>
        <v/>
      </c>
      <c r="Q24" s="311" t="str">
        <f>IF(Stammblatt!$L$27="","",Stammblatt!$L$27)</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82" priority="10" stopIfTrue="1">
      <formula>W17=1</formula>
    </cfRule>
  </conditionalFormatting>
  <conditionalFormatting sqref="S8:T8">
    <cfRule type="expression" dxfId="181" priority="11" stopIfTrue="1">
      <formula>AB17=1</formula>
    </cfRule>
  </conditionalFormatting>
  <conditionalFormatting sqref="E40:O40 H38:J39 L26:M39 Q40:R40 R26:R39 H26:I37">
    <cfRule type="cellIs" dxfId="180" priority="8" stopIfTrue="1" operator="equal">
      <formula>0</formula>
    </cfRule>
  </conditionalFormatting>
  <conditionalFormatting sqref="G10">
    <cfRule type="cellIs" priority="9" stopIfTrue="1" operator="equal">
      <formula>0</formula>
    </cfRule>
  </conditionalFormatting>
  <conditionalFormatting sqref="N8:O8">
    <cfRule type="expression" dxfId="179" priority="12" stopIfTrue="1">
      <formula>U17=1</formula>
    </cfRule>
  </conditionalFormatting>
  <conditionalFormatting sqref="P8">
    <cfRule type="expression" dxfId="178" priority="7" stopIfTrue="1">
      <formula>V17=1</formula>
    </cfRule>
  </conditionalFormatting>
  <conditionalFormatting sqref="P40">
    <cfRule type="cellIs" dxfId="177" priority="6" stopIfTrue="1" operator="equal">
      <formula>0</formula>
    </cfRule>
  </conditionalFormatting>
  <conditionalFormatting sqref="N26:Q37">
    <cfRule type="cellIs" dxfId="176" priority="4" stopIfTrue="1" operator="equal">
      <formula>0</formula>
    </cfRule>
    <cfRule type="expression" dxfId="175" priority="5" stopIfTrue="1">
      <formula>$N$24&lt;&gt;""</formula>
    </cfRule>
  </conditionalFormatting>
  <conditionalFormatting sqref="M8">
    <cfRule type="expression" dxfId="174" priority="13" stopIfTrue="1">
      <formula>N17=1</formula>
    </cfRule>
  </conditionalFormatting>
  <conditionalFormatting sqref="C38 J38">
    <cfRule type="expression" dxfId="17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02"/>
      <c r="N1" s="202"/>
      <c r="O1" s="202"/>
      <c r="P1" s="202"/>
      <c r="Q1" s="202"/>
      <c r="R1" s="202"/>
      <c r="S1" s="202"/>
      <c r="T1" s="202"/>
      <c r="U1" s="202"/>
      <c r="V1" s="405"/>
      <c r="W1" s="405"/>
      <c r="X1" s="405"/>
      <c r="Y1" s="405"/>
      <c r="Z1" s="405"/>
      <c r="AA1" s="405"/>
      <c r="AB1" s="405"/>
      <c r="AC1" s="406"/>
    </row>
    <row r="2" spans="1:29" s="1" customFormat="1" ht="3.75" customHeight="1" x14ac:dyDescent="0.2">
      <c r="B2" s="16"/>
      <c r="C2" s="16"/>
      <c r="D2" s="16"/>
      <c r="E2" s="16"/>
      <c r="F2" s="16"/>
      <c r="G2" s="16"/>
      <c r="H2" s="16"/>
      <c r="I2" s="16"/>
      <c r="J2" s="16"/>
      <c r="K2" s="16"/>
      <c r="L2" s="16"/>
      <c r="M2" s="328"/>
      <c r="N2" s="328"/>
      <c r="O2" s="328"/>
      <c r="P2" s="328"/>
      <c r="Q2" s="328"/>
      <c r="R2" s="328"/>
      <c r="S2" s="328"/>
      <c r="T2" s="328"/>
      <c r="U2" s="329"/>
      <c r="V2" s="202"/>
      <c r="W2" s="202"/>
      <c r="X2" s="202"/>
      <c r="Y2" s="202"/>
      <c r="Z2" s="202"/>
      <c r="AA2" s="202"/>
      <c r="AB2" s="202"/>
    </row>
    <row r="3" spans="1:29" s="1" customFormat="1" ht="8.25" customHeight="1" x14ac:dyDescent="0.2">
      <c r="A3" s="506" t="s">
        <v>172</v>
      </c>
      <c r="B3" s="506"/>
      <c r="C3" s="506"/>
      <c r="D3" s="506"/>
      <c r="E3" s="506"/>
      <c r="F3" s="506"/>
      <c r="G3" s="506"/>
      <c r="H3" s="506"/>
      <c r="I3" s="506"/>
      <c r="J3" s="506"/>
      <c r="K3" s="506"/>
      <c r="L3" s="506"/>
      <c r="M3" s="328"/>
      <c r="N3" s="328"/>
      <c r="O3" s="328"/>
      <c r="P3" s="328"/>
      <c r="Q3" s="328"/>
      <c r="R3" s="328"/>
      <c r="S3" s="328"/>
      <c r="T3" s="328"/>
      <c r="U3" s="329"/>
      <c r="V3" s="202"/>
      <c r="W3" s="202"/>
      <c r="X3" s="202"/>
      <c r="Y3" s="202"/>
      <c r="Z3" s="202"/>
      <c r="AA3" s="202"/>
      <c r="AB3" s="202"/>
    </row>
    <row r="4" spans="1:29" s="1" customFormat="1" ht="9.75" customHeight="1" x14ac:dyDescent="0.2">
      <c r="A4" s="506"/>
      <c r="B4" s="506"/>
      <c r="C4" s="506"/>
      <c r="D4" s="506"/>
      <c r="E4" s="506"/>
      <c r="F4" s="506"/>
      <c r="G4" s="506"/>
      <c r="H4" s="506"/>
      <c r="I4" s="506"/>
      <c r="J4" s="506"/>
      <c r="K4" s="506"/>
      <c r="L4" s="506"/>
      <c r="M4" s="328"/>
      <c r="N4" s="328"/>
      <c r="O4" s="328"/>
      <c r="P4" s="328"/>
      <c r="Q4" s="328"/>
      <c r="R4" s="328"/>
      <c r="S4" s="328"/>
      <c r="T4" s="328"/>
      <c r="U4" s="329"/>
      <c r="V4" s="202"/>
      <c r="W4" s="202"/>
      <c r="X4" s="202"/>
      <c r="Y4" s="202"/>
      <c r="Z4" s="202"/>
      <c r="AA4" s="202"/>
      <c r="AB4" s="202"/>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0</v>
      </c>
      <c r="D6" s="47"/>
      <c r="E6" s="47"/>
      <c r="F6" s="47"/>
      <c r="G6" s="230"/>
      <c r="H6" s="47"/>
      <c r="I6" s="48"/>
      <c r="J6" s="48"/>
      <c r="K6" s="49" t="s">
        <v>21</v>
      </c>
      <c r="L6" s="335"/>
      <c r="M6" s="335"/>
      <c r="N6" s="335"/>
      <c r="O6" s="335"/>
      <c r="P6" s="335"/>
      <c r="Q6" s="335"/>
      <c r="R6" s="335"/>
      <c r="S6" s="530">
        <f>Lohnmeldung!J8</f>
        <v>2024</v>
      </c>
      <c r="T6" s="530"/>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v>
      </c>
      <c r="D8" s="47"/>
      <c r="E8" s="47"/>
      <c r="F8" s="591"/>
      <c r="G8" s="591"/>
      <c r="H8" s="591"/>
      <c r="I8" s="51" t="str">
        <f>IF(Stammblatt!$D$28="","Arbeitnehmer / Arbeitnehmerin",IF(V7=1,"Arbeitnehmer","Arbeitnehmerin"))</f>
        <v>Arbeitnehmer / Arbeitnehmerin</v>
      </c>
      <c r="J8" s="47"/>
      <c r="K8" s="47"/>
      <c r="L8" s="47"/>
      <c r="M8" s="595"/>
      <c r="N8" s="595"/>
      <c r="O8" s="595"/>
      <c r="P8" s="595"/>
      <c r="Q8" s="595"/>
      <c r="R8" s="595"/>
      <c r="S8" s="595"/>
      <c r="T8" s="595"/>
      <c r="U8" s="47"/>
      <c r="V8" s="197" t="e">
        <f>YEAR(K17)*12+MONTH(K17)</f>
        <v>#VALUE!</v>
      </c>
      <c r="W8" s="116" t="s">
        <v>33</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197" t="e">
        <f>IF(V7=1,(V8+65*12),(V8+64*12))</f>
        <v>#VALUE!</v>
      </c>
      <c r="W9" s="116" t="s">
        <v>34</v>
      </c>
      <c r="X9" s="116"/>
      <c r="Y9" s="116"/>
      <c r="Z9" s="116"/>
      <c r="AA9" s="116"/>
    </row>
    <row r="10" spans="1:29" ht="19.5" customHeight="1" x14ac:dyDescent="0.2">
      <c r="B10" s="47"/>
      <c r="C10" s="592"/>
      <c r="D10" s="593"/>
      <c r="E10" s="593"/>
      <c r="F10" s="309"/>
      <c r="G10" s="310"/>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62" t="str">
        <f>IF(Stammblatt!$E$7="","","Abr.-Nr. ")</f>
        <v/>
      </c>
      <c r="D11" s="362"/>
      <c r="E11" s="363" t="str">
        <f>IF(Stammblatt!$E$7="","",Stammblatt!$E$7)</f>
        <v/>
      </c>
      <c r="F11" s="362"/>
      <c r="G11" s="362"/>
      <c r="H11" s="47"/>
      <c r="I11" s="86" t="s">
        <v>31</v>
      </c>
      <c r="J11" s="52"/>
      <c r="K11" s="596" t="str">
        <f>IF(Stammblatt!$D$28="","",Stammblatt!$D$28)</f>
        <v/>
      </c>
      <c r="L11" s="596"/>
      <c r="M11" s="596"/>
      <c r="N11" s="403"/>
      <c r="O11" s="403"/>
      <c r="P11" s="403"/>
      <c r="Q11" s="403"/>
      <c r="R11" s="402"/>
      <c r="S11" s="402"/>
      <c r="T11" s="402"/>
      <c r="U11" s="47"/>
      <c r="V11" s="116"/>
      <c r="W11" s="116"/>
      <c r="X11" s="116"/>
      <c r="Y11" s="116"/>
      <c r="Z11" s="116"/>
      <c r="AA11" s="116"/>
    </row>
    <row r="12" spans="1:29" ht="6" customHeight="1" x14ac:dyDescent="0.2">
      <c r="B12" s="47"/>
      <c r="C12" s="307"/>
      <c r="D12" s="307"/>
      <c r="E12" s="307"/>
      <c r="F12" s="307"/>
      <c r="G12" s="307"/>
      <c r="H12" s="47"/>
      <c r="I12" s="32"/>
      <c r="J12" s="52"/>
      <c r="K12" s="307"/>
      <c r="L12" s="307"/>
      <c r="M12" s="307"/>
      <c r="N12" s="403"/>
      <c r="O12" s="403"/>
      <c r="P12" s="403"/>
      <c r="Q12" s="403"/>
      <c r="R12" s="402"/>
      <c r="S12" s="402"/>
      <c r="T12" s="402"/>
      <c r="U12" s="47"/>
      <c r="V12" s="116"/>
      <c r="W12" s="116"/>
      <c r="X12" s="116"/>
      <c r="Y12" s="116"/>
      <c r="Z12" s="116"/>
      <c r="AA12" s="116"/>
    </row>
    <row r="13" spans="1:29" ht="15.75" customHeight="1" x14ac:dyDescent="0.2">
      <c r="B13" s="47"/>
      <c r="C13" s="596" t="str">
        <f>IF(Stammblatt!$E$11="","",Stammblatt!$E$11)</f>
        <v/>
      </c>
      <c r="D13" s="596"/>
      <c r="E13" s="596"/>
      <c r="F13" s="596"/>
      <c r="G13" s="596"/>
      <c r="H13" s="47"/>
      <c r="I13" s="32" t="s">
        <v>32</v>
      </c>
      <c r="J13" s="52"/>
      <c r="K13" s="594" t="str">
        <f>IF(Stammblatt!$E$28="","",Stammblatt!$E$28)</f>
        <v/>
      </c>
      <c r="L13" s="594"/>
      <c r="M13" s="594"/>
      <c r="N13" s="597"/>
      <c r="O13" s="597"/>
      <c r="P13" s="597"/>
      <c r="Q13" s="597"/>
      <c r="R13" s="597"/>
      <c r="S13" s="597"/>
      <c r="T13" s="597"/>
      <c r="U13" s="47"/>
      <c r="V13" s="116"/>
      <c r="W13" s="116"/>
      <c r="X13" s="116"/>
      <c r="Y13" s="116"/>
      <c r="Z13" s="116"/>
      <c r="AA13" s="116"/>
    </row>
    <row r="14" spans="1:29" ht="6" customHeight="1" x14ac:dyDescent="0.2">
      <c r="B14" s="47"/>
      <c r="C14" s="596"/>
      <c r="D14" s="596"/>
      <c r="E14" s="596"/>
      <c r="F14" s="596"/>
      <c r="G14" s="596"/>
      <c r="H14" s="47"/>
      <c r="I14" s="32"/>
      <c r="J14" s="52"/>
      <c r="K14" s="307"/>
      <c r="L14" s="307"/>
      <c r="M14" s="307"/>
      <c r="N14" s="403"/>
      <c r="O14" s="403"/>
      <c r="P14" s="403"/>
      <c r="Q14" s="403"/>
      <c r="R14" s="403"/>
      <c r="S14" s="403"/>
      <c r="T14" s="403"/>
      <c r="U14" s="47"/>
      <c r="V14" s="116"/>
      <c r="W14" s="116"/>
      <c r="X14" s="116"/>
      <c r="Y14" s="116"/>
      <c r="Z14" s="116"/>
      <c r="AA14" s="116"/>
    </row>
    <row r="15" spans="1:29" ht="15.75" customHeight="1" x14ac:dyDescent="0.25">
      <c r="B15" s="47"/>
      <c r="C15" s="596" t="str">
        <f>IF(Stammblatt!$E$13="","",Stammblatt!$E$13)</f>
        <v/>
      </c>
      <c r="D15" s="596"/>
      <c r="E15" s="596"/>
      <c r="F15" s="596"/>
      <c r="G15" s="596"/>
      <c r="H15" s="47"/>
      <c r="I15" s="32" t="s">
        <v>2</v>
      </c>
      <c r="J15" s="52"/>
      <c r="K15" s="594" t="str">
        <f>IF(Stammblatt!$F$28="","",Stammblatt!$F$28)</f>
        <v/>
      </c>
      <c r="L15" s="594"/>
      <c r="M15" s="594"/>
      <c r="N15" s="598" t="str">
        <f>IF(Y15="1a","AHV-Nummer fehlt",IF(Y15="1b","AHV-Nummer muss mit ’756’ beginnen",IF(Y15="1c","AHV-Nummer im falschen Format",IF(Y15="1d","gemäss Prüfziffer ungültige AHV-Nummer",""))))</f>
        <v/>
      </c>
      <c r="O15" s="598"/>
      <c r="P15" s="598"/>
      <c r="Q15" s="598"/>
      <c r="R15" s="598"/>
      <c r="S15" s="598"/>
      <c r="T15" s="598"/>
      <c r="U15" s="47"/>
      <c r="V15" s="116" t="e">
        <f>IF(W41=0,0,IF(W41=12,0,1))</f>
        <v>#VALUE!</v>
      </c>
      <c r="W15" s="116" t="s">
        <v>119</v>
      </c>
      <c r="X15" s="116"/>
      <c r="Y15" s="116" t="str">
        <f>Stammblatt!$Q$28</f>
        <v/>
      </c>
      <c r="Z15" s="187"/>
      <c r="AA15" s="116"/>
    </row>
    <row r="16" spans="1:29" ht="6" customHeight="1" x14ac:dyDescent="0.2">
      <c r="B16" s="47"/>
      <c r="C16" s="596"/>
      <c r="D16" s="596"/>
      <c r="E16" s="596"/>
      <c r="F16" s="596"/>
      <c r="G16" s="596"/>
      <c r="H16" s="47"/>
      <c r="I16" s="32"/>
      <c r="J16" s="52"/>
      <c r="K16" s="307"/>
      <c r="L16" s="307"/>
      <c r="M16" s="307"/>
      <c r="N16" s="403"/>
      <c r="O16" s="403"/>
      <c r="P16" s="403"/>
      <c r="Q16" s="403"/>
      <c r="R16" s="319"/>
      <c r="S16" s="319"/>
      <c r="T16" s="319"/>
      <c r="U16" s="47"/>
      <c r="V16" s="116"/>
      <c r="W16" s="116"/>
      <c r="X16" s="116"/>
      <c r="Y16" s="116"/>
      <c r="Z16" s="116"/>
      <c r="AA16" s="116"/>
    </row>
    <row r="17" spans="2:31" ht="15.75" customHeight="1" x14ac:dyDescent="0.2">
      <c r="B17" s="47"/>
      <c r="C17" s="596" t="str">
        <f>IF(Stammblatt!$E$15="","",Stammblatt!$E$15)</f>
        <v/>
      </c>
      <c r="D17" s="596"/>
      <c r="E17" s="596"/>
      <c r="F17" s="596"/>
      <c r="G17" s="596"/>
      <c r="H17" s="47"/>
      <c r="I17" s="84" t="s">
        <v>3</v>
      </c>
      <c r="J17" s="52"/>
      <c r="K17" s="601" t="str">
        <f>IF(Stammblatt!$G$28="","",Stammblatt!$G$28)</f>
        <v/>
      </c>
      <c r="L17" s="601"/>
      <c r="M17" s="601"/>
      <c r="N17" s="599" t="str">
        <f>IF(Y17="","",IF(Y17="2a","Geburtsdatum fehlt",IF(Y17="2b","noch nicht AHV-pflichtig (s. Lohnblatt ganz hinten)",IF(MONTH(K17)=12,"",IF(Y17="2c",CONCATENATE("bitte ab ",V17," separates Lohnblatt verwenden",""))))))</f>
        <v/>
      </c>
      <c r="O17" s="599"/>
      <c r="P17" s="599"/>
      <c r="Q17" s="599"/>
      <c r="R17" s="599"/>
      <c r="S17" s="599"/>
      <c r="T17" s="599"/>
      <c r="U17" s="47"/>
      <c r="V17" s="198" t="e">
        <f>VLOOKUP((13-W41),AB17:AC28,2)</f>
        <v>#VALUE!</v>
      </c>
      <c r="W17" s="116" t="s">
        <v>22</v>
      </c>
      <c r="X17" s="116"/>
      <c r="Y17" s="116" t="str">
        <f>Stammblatt!$R$28</f>
        <v/>
      </c>
      <c r="Z17" s="116"/>
      <c r="AA17" s="116"/>
      <c r="AB17" s="121">
        <v>1</v>
      </c>
      <c r="AC17" s="374" t="s">
        <v>163</v>
      </c>
    </row>
    <row r="18" spans="2:31" ht="6" customHeight="1" x14ac:dyDescent="0.2">
      <c r="B18" s="47"/>
      <c r="C18" s="596"/>
      <c r="D18" s="596"/>
      <c r="E18" s="596"/>
      <c r="F18" s="596"/>
      <c r="G18" s="596"/>
      <c r="H18" s="47"/>
      <c r="I18" s="32"/>
      <c r="J18" s="52"/>
      <c r="K18" s="307"/>
      <c r="L18" s="307"/>
      <c r="M18" s="307"/>
      <c r="N18" s="403"/>
      <c r="O18" s="403"/>
      <c r="P18" s="403"/>
      <c r="Q18" s="403"/>
      <c r="R18" s="402"/>
      <c r="S18" s="402"/>
      <c r="T18" s="402"/>
      <c r="U18" s="47"/>
      <c r="V18" s="116"/>
      <c r="W18" s="116"/>
      <c r="X18" s="116"/>
      <c r="Y18" s="116"/>
      <c r="Z18" s="116"/>
      <c r="AA18" s="116"/>
      <c r="AB18" s="121">
        <v>2</v>
      </c>
      <c r="AC18" s="374" t="s">
        <v>164</v>
      </c>
    </row>
    <row r="19" spans="2:31" ht="19.5" customHeight="1" x14ac:dyDescent="0.2">
      <c r="B19" s="47"/>
      <c r="C19" s="596" t="str">
        <f>IF(Stammblatt!$E$17="","",Stammblatt!$E$17)</f>
        <v/>
      </c>
      <c r="D19" s="596"/>
      <c r="E19" s="596"/>
      <c r="F19" s="596"/>
      <c r="G19" s="596"/>
      <c r="H19" s="47"/>
      <c r="I19" s="32" t="s">
        <v>30</v>
      </c>
      <c r="J19" s="52"/>
      <c r="K19" s="112" t="str">
        <f>IF(Stammblatt!$H$28="","",IF(Stammblatt!$H$28="F","Frau",IF(Stammblatt!$H$28="M","Mann")))</f>
        <v/>
      </c>
      <c r="L19" s="307"/>
      <c r="M19" s="308"/>
      <c r="N19" s="600" t="str">
        <f>IF(Y19="3a","Geschlecht fehlt",IF(Y19="3b","Geschlecht falsch",""))</f>
        <v/>
      </c>
      <c r="O19" s="600"/>
      <c r="P19" s="600"/>
      <c r="Q19" s="600"/>
      <c r="R19" s="600"/>
      <c r="S19" s="600"/>
      <c r="T19" s="600"/>
      <c r="U19" s="47"/>
      <c r="V19" s="116"/>
      <c r="W19" s="116"/>
      <c r="X19" s="116"/>
      <c r="Y19" s="116" t="str">
        <f>Stammblatt!$S$28</f>
        <v/>
      </c>
      <c r="Z19" s="116"/>
      <c r="AA19" s="116"/>
      <c r="AB19" s="121">
        <v>3</v>
      </c>
      <c r="AC19" s="121" t="s">
        <v>6</v>
      </c>
    </row>
    <row r="20" spans="2:31" ht="9.75" customHeight="1" x14ac:dyDescent="0.2">
      <c r="B20" s="47"/>
      <c r="C20" s="590"/>
      <c r="D20" s="590"/>
      <c r="E20" s="590"/>
      <c r="F20" s="590"/>
      <c r="G20" s="248"/>
      <c r="H20" s="47"/>
      <c r="I20" s="47"/>
      <c r="J20" s="35"/>
      <c r="K20" s="55"/>
      <c r="L20" s="55"/>
      <c r="M20" s="38"/>
      <c r="N20" s="55"/>
      <c r="O20" s="55"/>
      <c r="P20" s="54"/>
      <c r="Q20" s="54"/>
      <c r="R20" s="54"/>
      <c r="S20" s="56"/>
      <c r="T20" s="56"/>
      <c r="U20" s="47"/>
      <c r="V20" s="116"/>
      <c r="W20" s="116"/>
      <c r="X20" s="116"/>
      <c r="Y20" s="116"/>
      <c r="Z20" s="116"/>
      <c r="AA20" s="116"/>
      <c r="AB20" s="121">
        <v>4</v>
      </c>
      <c r="AC20" s="374" t="s">
        <v>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74" t="s">
        <v>8</v>
      </c>
    </row>
    <row r="22" spans="2:31" ht="30.75" customHeight="1" x14ac:dyDescent="0.2">
      <c r="B22" s="47"/>
      <c r="C22" s="561" t="s">
        <v>22</v>
      </c>
      <c r="D22" s="562"/>
      <c r="E22" s="587" t="s">
        <v>41</v>
      </c>
      <c r="F22" s="588"/>
      <c r="G22" s="567" t="s">
        <v>15</v>
      </c>
      <c r="H22" s="570" t="s">
        <v>184</v>
      </c>
      <c r="I22" s="605" t="s">
        <v>57</v>
      </c>
      <c r="J22" s="573" t="s">
        <v>37</v>
      </c>
      <c r="K22" s="576" t="s">
        <v>38</v>
      </c>
      <c r="L22" s="607" t="s">
        <v>58</v>
      </c>
      <c r="M22" s="608" t="s">
        <v>18</v>
      </c>
      <c r="N22" s="589" t="s">
        <v>134</v>
      </c>
      <c r="O22" s="589" t="s">
        <v>135</v>
      </c>
      <c r="P22" s="589" t="s">
        <v>136</v>
      </c>
      <c r="Q22" s="576" t="s">
        <v>40</v>
      </c>
      <c r="R22" s="607" t="s">
        <v>59</v>
      </c>
      <c r="S22" s="627" t="s">
        <v>130</v>
      </c>
      <c r="T22" s="562"/>
      <c r="U22" s="47"/>
      <c r="V22" s="116"/>
      <c r="W22" s="116"/>
      <c r="X22" s="116"/>
      <c r="Y22" s="116"/>
      <c r="Z22" s="116"/>
      <c r="AA22" s="116"/>
      <c r="AB22" s="121">
        <v>6</v>
      </c>
      <c r="AC22" s="374" t="s">
        <v>9</v>
      </c>
    </row>
    <row r="23" spans="2:31" ht="34.5" customHeight="1" x14ac:dyDescent="0.2">
      <c r="B23" s="47"/>
      <c r="C23" s="563"/>
      <c r="D23" s="564"/>
      <c r="E23" s="567" t="s">
        <v>19</v>
      </c>
      <c r="F23" s="589" t="s">
        <v>132</v>
      </c>
      <c r="G23" s="568"/>
      <c r="H23" s="571"/>
      <c r="I23" s="606"/>
      <c r="J23" s="574"/>
      <c r="K23" s="577"/>
      <c r="L23" s="576"/>
      <c r="M23" s="589"/>
      <c r="N23" s="578"/>
      <c r="O23" s="578"/>
      <c r="P23" s="609"/>
      <c r="Q23" s="578"/>
      <c r="R23" s="576"/>
      <c r="S23" s="563"/>
      <c r="T23" s="564"/>
      <c r="U23" s="47"/>
      <c r="V23" s="116"/>
      <c r="W23" s="116"/>
      <c r="X23" s="116"/>
      <c r="Y23" s="116"/>
      <c r="Z23" s="116"/>
      <c r="AA23" s="116"/>
      <c r="AB23" s="121">
        <v>7</v>
      </c>
      <c r="AC23" s="374" t="s">
        <v>10</v>
      </c>
    </row>
    <row r="24" spans="2:31" s="80" customFormat="1" ht="15" customHeight="1" x14ac:dyDescent="0.2">
      <c r="B24" s="75"/>
      <c r="C24" s="565"/>
      <c r="D24" s="566"/>
      <c r="E24" s="569"/>
      <c r="F24" s="578"/>
      <c r="G24" s="569"/>
      <c r="H24" s="572"/>
      <c r="I24" s="94" t="s">
        <v>54</v>
      </c>
      <c r="J24" s="575"/>
      <c r="K24" s="578"/>
      <c r="L24" s="95" t="s">
        <v>55</v>
      </c>
      <c r="M24" s="95" t="s">
        <v>56</v>
      </c>
      <c r="N24" s="311" t="str">
        <f>IF(Stammblatt!$I$28="","",Stammblatt!$I$28)</f>
        <v/>
      </c>
      <c r="O24" s="311" t="str">
        <f>IF(Stammblatt!$J$28="","",Stammblatt!$J$28)</f>
        <v/>
      </c>
      <c r="P24" s="311" t="str">
        <f>IF(Stammblatt!$K$28="","",Stammblatt!$K$28)</f>
        <v/>
      </c>
      <c r="Q24" s="311" t="str">
        <f>IF(Stammblatt!$L$28="","",Stammblatt!$L$28)</f>
        <v/>
      </c>
      <c r="R24" s="95" t="s">
        <v>131</v>
      </c>
      <c r="S24" s="565"/>
      <c r="T24" s="566"/>
      <c r="U24" s="75"/>
      <c r="V24" s="117"/>
      <c r="W24" s="117"/>
      <c r="X24" s="117"/>
      <c r="Y24" s="117"/>
      <c r="Z24" s="117"/>
      <c r="AA24" s="117"/>
      <c r="AB24" s="121">
        <v>8</v>
      </c>
      <c r="AC24" s="374" t="s">
        <v>165</v>
      </c>
      <c r="AD24" s="118"/>
      <c r="AE24" s="119"/>
    </row>
    <row r="25" spans="2:31" s="61" customFormat="1" x14ac:dyDescent="0.2">
      <c r="B25" s="27"/>
      <c r="C25" s="619"/>
      <c r="D25" s="619"/>
      <c r="E25" s="85">
        <v>1</v>
      </c>
      <c r="F25" s="85">
        <v>2</v>
      </c>
      <c r="G25" s="85">
        <v>3</v>
      </c>
      <c r="H25" s="91">
        <v>4</v>
      </c>
      <c r="I25" s="92">
        <v>5</v>
      </c>
      <c r="J25" s="93">
        <v>6</v>
      </c>
      <c r="K25" s="93">
        <v>7</v>
      </c>
      <c r="L25" s="85">
        <v>8</v>
      </c>
      <c r="M25" s="85">
        <v>9</v>
      </c>
      <c r="N25" s="85">
        <v>10</v>
      </c>
      <c r="O25" s="85">
        <v>11</v>
      </c>
      <c r="P25" s="85">
        <v>12</v>
      </c>
      <c r="Q25" s="85">
        <v>13</v>
      </c>
      <c r="R25" s="85">
        <v>14</v>
      </c>
      <c r="S25" s="624">
        <v>15</v>
      </c>
      <c r="T25" s="625"/>
      <c r="U25" s="27"/>
      <c r="V25" s="120" t="s">
        <v>35</v>
      </c>
      <c r="W25" s="120" t="s">
        <v>23</v>
      </c>
      <c r="X25" s="120" t="s">
        <v>36</v>
      </c>
      <c r="Y25" s="120"/>
      <c r="Z25" s="120"/>
      <c r="AA25" s="120"/>
      <c r="AB25" s="121">
        <v>9</v>
      </c>
      <c r="AC25" s="374" t="s">
        <v>166</v>
      </c>
      <c r="AD25" s="122"/>
      <c r="AE25" s="122"/>
    </row>
    <row r="26" spans="2:31" s="61" customFormat="1" ht="24" customHeight="1" x14ac:dyDescent="0.2">
      <c r="B26" s="27"/>
      <c r="C26" s="59">
        <v>1</v>
      </c>
      <c r="D26" s="76" t="s">
        <v>4</v>
      </c>
      <c r="E26" s="250"/>
      <c r="F26" s="250"/>
      <c r="G26" s="250"/>
      <c r="H26" s="8">
        <f>IF((E26+F26+G26)&lt;1,0,IF($K$17="",0,W26*1400))</f>
        <v>0</v>
      </c>
      <c r="I26" s="14">
        <f>IF(H26=0,(E26+F26+G26),IF((E26+F26+G26)&lt;1401,0,(E26+F26+G26-H26)))</f>
        <v>0</v>
      </c>
      <c r="J26" s="251"/>
      <c r="K26" s="251"/>
      <c r="L26" s="5">
        <f>E26+F26+J26+K26</f>
        <v>0</v>
      </c>
      <c r="M26" s="39">
        <f t="shared" ref="M26:M37" si="0">ROUND((I26*X26%)/5,2)*5</f>
        <v>0</v>
      </c>
      <c r="N26" s="250">
        <f t="shared" ref="N26:N37" si="1">IF($N$24="",0,ROUND(($I26*$N$24%)/5,2)*5)</f>
        <v>0</v>
      </c>
      <c r="O26" s="250">
        <f>IF($O$24="",0,ROUND(($I26*$O$24%)/5,2)*5)</f>
        <v>0</v>
      </c>
      <c r="P26" s="250">
        <f>IF($P$24="",0,ROUND(($I26*$P$24%)/5,2)*5)</f>
        <v>0</v>
      </c>
      <c r="Q26" s="250">
        <f>IF($Q$24="",0,ROUND(($I26*$Q$24%)/5,2)*5)</f>
        <v>0</v>
      </c>
      <c r="R26" s="5">
        <f>L26-M26-N26-O26-P26-Q26</f>
        <v>0</v>
      </c>
      <c r="S26" s="602"/>
      <c r="T26" s="603"/>
      <c r="U26" s="27"/>
      <c r="V26" s="375">
        <f>12*$S$6+1</f>
        <v>24289</v>
      </c>
      <c r="W26" s="376" t="e">
        <f>IF($V26&gt;$V$9,1,0)</f>
        <v>#VALUE!</v>
      </c>
      <c r="X26" s="376">
        <f>IF($K$17="",Stammblatt!AH7,IF(W26=0,Stammblatt!AH7,Stammblatt!AH11))</f>
        <v>6.4</v>
      </c>
      <c r="Y26" s="120" t="str">
        <f>IF((E26+F26+G26)=0,"",1)</f>
        <v/>
      </c>
      <c r="Z26" s="120"/>
      <c r="AA26" s="120"/>
      <c r="AB26" s="121">
        <v>10</v>
      </c>
      <c r="AC26" s="374" t="s">
        <v>167</v>
      </c>
      <c r="AD26" s="122"/>
      <c r="AE26" s="122"/>
    </row>
    <row r="27" spans="2:31" s="61" customFormat="1" ht="24" customHeight="1" x14ac:dyDescent="0.2">
      <c r="B27" s="27"/>
      <c r="C27" s="85">
        <v>2</v>
      </c>
      <c r="D27" s="77" t="s">
        <v>5</v>
      </c>
      <c r="E27" s="250"/>
      <c r="F27" s="250"/>
      <c r="G27" s="250"/>
      <c r="H27" s="8">
        <f>IF((E27+F27+G27)&lt;1,0,IF($K$17="",0,W27*1400))</f>
        <v>0</v>
      </c>
      <c r="I27" s="14">
        <f>IF(H27=0,(E27+F27+G27),IF((E27+F27+G27)&lt;1401,0,(E27+F27+G27-H27)))</f>
        <v>0</v>
      </c>
      <c r="J27" s="251"/>
      <c r="K27" s="251"/>
      <c r="L27" s="39">
        <f>E27+F27+J27+K27</f>
        <v>0</v>
      </c>
      <c r="M27" s="39">
        <f t="shared" si="0"/>
        <v>0</v>
      </c>
      <c r="N27" s="250">
        <f t="shared" si="1"/>
        <v>0</v>
      </c>
      <c r="O27" s="250">
        <f t="shared" ref="O27:O37" si="2">IF($O$24="",0,ROUND(($I27*$O$24%)/5,2)*5)</f>
        <v>0</v>
      </c>
      <c r="P27" s="250">
        <f t="shared" ref="P27:P37" si="3">IF($P$24="",0,ROUND(($I27*$P$24%)/5,2)*5)</f>
        <v>0</v>
      </c>
      <c r="Q27" s="250">
        <f t="shared" ref="Q27:Q37" si="4">IF($Q$24="",0,ROUND(($I27*$Q$24%)/5,2)*5)</f>
        <v>0</v>
      </c>
      <c r="R27" s="5">
        <f t="shared" ref="R27:R37" si="5">L27-M27-N27-O27-P27-Q27</f>
        <v>0</v>
      </c>
      <c r="S27" s="602"/>
      <c r="T27" s="603"/>
      <c r="U27" s="27"/>
      <c r="V27" s="375">
        <f>12*$S$6+2</f>
        <v>24290</v>
      </c>
      <c r="W27" s="376" t="e">
        <f t="shared" ref="W27:W37" si="6">IF($V27&gt;$V$9,1,0)</f>
        <v>#VALUE!</v>
      </c>
      <c r="X27" s="376">
        <f>IF($K$17="",Stammblatt!AH7,IF(W27=0,Stammblatt!AH7,Stammblatt!AH11))</f>
        <v>6.4</v>
      </c>
      <c r="Y27" s="120" t="str">
        <f>IF((E27+F27+G27)=0,"",2)</f>
        <v/>
      </c>
      <c r="Z27" s="120"/>
      <c r="AA27" s="120"/>
      <c r="AB27" s="121">
        <v>11</v>
      </c>
      <c r="AC27" s="374" t="s">
        <v>168</v>
      </c>
      <c r="AD27" s="122"/>
      <c r="AE27" s="122"/>
    </row>
    <row r="28" spans="2:31" s="61" customFormat="1" ht="24" customHeight="1" x14ac:dyDescent="0.2">
      <c r="B28" s="27"/>
      <c r="C28" s="85">
        <v>3</v>
      </c>
      <c r="D28" s="77" t="s">
        <v>6</v>
      </c>
      <c r="E28" s="250"/>
      <c r="F28" s="250"/>
      <c r="G28" s="250"/>
      <c r="H28" s="8">
        <f t="shared" ref="H28:H37" si="7">IF((E28+F28+G28)&lt;1,0,IF($K$17="",0,W28*1400))</f>
        <v>0</v>
      </c>
      <c r="I28" s="14">
        <f t="shared" ref="I28:I37" si="8">IF(H28=0,(E28+F28+G28),IF((E28+F28+G28)&lt;1401,0,(E28+F28+G28-H28)))</f>
        <v>0</v>
      </c>
      <c r="J28" s="251"/>
      <c r="K28" s="251"/>
      <c r="L28" s="39">
        <f t="shared" ref="L28:L37" si="9">E28+F28+J28+K28</f>
        <v>0</v>
      </c>
      <c r="M28" s="39">
        <f t="shared" si="0"/>
        <v>0</v>
      </c>
      <c r="N28" s="250">
        <f t="shared" si="1"/>
        <v>0</v>
      </c>
      <c r="O28" s="250">
        <f t="shared" si="2"/>
        <v>0</v>
      </c>
      <c r="P28" s="250">
        <f t="shared" si="3"/>
        <v>0</v>
      </c>
      <c r="Q28" s="250">
        <f t="shared" si="4"/>
        <v>0</v>
      </c>
      <c r="R28" s="5">
        <f t="shared" si="5"/>
        <v>0</v>
      </c>
      <c r="S28" s="602"/>
      <c r="T28" s="603"/>
      <c r="U28" s="27"/>
      <c r="V28" s="375">
        <f>12*$S$6+3</f>
        <v>24291</v>
      </c>
      <c r="W28" s="376" t="e">
        <f t="shared" si="6"/>
        <v>#VALUE!</v>
      </c>
      <c r="X28" s="376">
        <f>IF($K$17="",Stammblatt!AH7,IF(W28=0,Stammblatt!AH7,Stammblatt!AH11))</f>
        <v>6.4</v>
      </c>
      <c r="Y28" s="120" t="str">
        <f>IF((E28+F28+G28)=0,"",3)</f>
        <v/>
      </c>
      <c r="Z28" s="120"/>
      <c r="AA28" s="120"/>
      <c r="AB28" s="121">
        <v>12</v>
      </c>
      <c r="AC28" s="374" t="s">
        <v>169</v>
      </c>
      <c r="AD28" s="122"/>
      <c r="AE28" s="122"/>
    </row>
    <row r="29" spans="2:31" s="61" customFormat="1" ht="24" customHeight="1" x14ac:dyDescent="0.2">
      <c r="B29" s="27"/>
      <c r="C29" s="85">
        <v>4</v>
      </c>
      <c r="D29" s="77" t="s">
        <v>7</v>
      </c>
      <c r="E29" s="250"/>
      <c r="F29" s="250"/>
      <c r="G29" s="250"/>
      <c r="H29" s="8">
        <f t="shared" si="7"/>
        <v>0</v>
      </c>
      <c r="I29" s="14">
        <f t="shared" si="8"/>
        <v>0</v>
      </c>
      <c r="J29" s="251"/>
      <c r="K29" s="251"/>
      <c r="L29" s="39">
        <f t="shared" si="9"/>
        <v>0</v>
      </c>
      <c r="M29" s="39">
        <f t="shared" si="0"/>
        <v>0</v>
      </c>
      <c r="N29" s="250">
        <f t="shared" si="1"/>
        <v>0</v>
      </c>
      <c r="O29" s="250">
        <f t="shared" si="2"/>
        <v>0</v>
      </c>
      <c r="P29" s="250">
        <f t="shared" si="3"/>
        <v>0</v>
      </c>
      <c r="Q29" s="250">
        <f t="shared" si="4"/>
        <v>0</v>
      </c>
      <c r="R29" s="5">
        <f t="shared" si="5"/>
        <v>0</v>
      </c>
      <c r="S29" s="602"/>
      <c r="T29" s="603"/>
      <c r="U29" s="27"/>
      <c r="V29" s="375">
        <f>12*$S$6+4</f>
        <v>24292</v>
      </c>
      <c r="W29" s="376" t="e">
        <f t="shared" si="6"/>
        <v>#VALUE!</v>
      </c>
      <c r="X29" s="376">
        <f>IF($K$17="",Stammblatt!AH7,IF(W29=0,Stammblatt!AH7,Stammblatt!AH11))</f>
        <v>6.4</v>
      </c>
      <c r="Y29" s="120" t="str">
        <f>IF((E29+F29+G29)=0,"",4)</f>
        <v/>
      </c>
      <c r="Z29" s="120"/>
      <c r="AA29" s="120"/>
      <c r="AB29" s="121"/>
      <c r="AC29" s="115"/>
      <c r="AD29" s="122"/>
      <c r="AE29" s="122"/>
    </row>
    <row r="30" spans="2:31" s="61" customFormat="1" ht="24" customHeight="1" x14ac:dyDescent="0.2">
      <c r="B30" s="27"/>
      <c r="C30" s="85">
        <v>5</v>
      </c>
      <c r="D30" s="77" t="s">
        <v>8</v>
      </c>
      <c r="E30" s="250"/>
      <c r="F30" s="250"/>
      <c r="G30" s="250"/>
      <c r="H30" s="8">
        <f t="shared" si="7"/>
        <v>0</v>
      </c>
      <c r="I30" s="14">
        <f t="shared" si="8"/>
        <v>0</v>
      </c>
      <c r="J30" s="251"/>
      <c r="K30" s="251"/>
      <c r="L30" s="39">
        <f t="shared" si="9"/>
        <v>0</v>
      </c>
      <c r="M30" s="39">
        <f t="shared" si="0"/>
        <v>0</v>
      </c>
      <c r="N30" s="250">
        <f t="shared" si="1"/>
        <v>0</v>
      </c>
      <c r="O30" s="250">
        <f t="shared" si="2"/>
        <v>0</v>
      </c>
      <c r="P30" s="250">
        <f t="shared" si="3"/>
        <v>0</v>
      </c>
      <c r="Q30" s="250">
        <f t="shared" si="4"/>
        <v>0</v>
      </c>
      <c r="R30" s="5">
        <f t="shared" si="5"/>
        <v>0</v>
      </c>
      <c r="S30" s="602"/>
      <c r="T30" s="603"/>
      <c r="U30" s="27"/>
      <c r="V30" s="375">
        <f>12*$S$6+5</f>
        <v>24293</v>
      </c>
      <c r="W30" s="376" t="e">
        <f t="shared" si="6"/>
        <v>#VALUE!</v>
      </c>
      <c r="X30" s="376">
        <f>IF($K$17="",Stammblatt!AH7,IF(W30=0,Stammblatt!AH7,Stammblatt!AH11))</f>
        <v>6.4</v>
      </c>
      <c r="Y30" s="120" t="str">
        <f>IF((E30+F30+G30)=0,"",5)</f>
        <v/>
      </c>
      <c r="Z30" s="120"/>
      <c r="AA30" s="120"/>
      <c r="AB30" s="121"/>
      <c r="AC30" s="121"/>
      <c r="AD30" s="122"/>
      <c r="AE30" s="122"/>
    </row>
    <row r="31" spans="2:31" s="61" customFormat="1" ht="24" customHeight="1" x14ac:dyDescent="0.2">
      <c r="B31" s="27"/>
      <c r="C31" s="85">
        <v>6</v>
      </c>
      <c r="D31" s="77" t="s">
        <v>9</v>
      </c>
      <c r="E31" s="250"/>
      <c r="F31" s="250"/>
      <c r="G31" s="250"/>
      <c r="H31" s="8">
        <f t="shared" si="7"/>
        <v>0</v>
      </c>
      <c r="I31" s="14">
        <f t="shared" si="8"/>
        <v>0</v>
      </c>
      <c r="J31" s="251"/>
      <c r="K31" s="251"/>
      <c r="L31" s="39">
        <f t="shared" si="9"/>
        <v>0</v>
      </c>
      <c r="M31" s="39">
        <f t="shared" si="0"/>
        <v>0</v>
      </c>
      <c r="N31" s="250">
        <f t="shared" si="1"/>
        <v>0</v>
      </c>
      <c r="O31" s="250">
        <f t="shared" si="2"/>
        <v>0</v>
      </c>
      <c r="P31" s="250">
        <f t="shared" si="3"/>
        <v>0</v>
      </c>
      <c r="Q31" s="250">
        <f t="shared" si="4"/>
        <v>0</v>
      </c>
      <c r="R31" s="5">
        <f t="shared" si="5"/>
        <v>0</v>
      </c>
      <c r="S31" s="602"/>
      <c r="T31" s="603"/>
      <c r="U31" s="27"/>
      <c r="V31" s="375">
        <f>12*$S$6+6</f>
        <v>24294</v>
      </c>
      <c r="W31" s="376" t="e">
        <f t="shared" si="6"/>
        <v>#VALUE!</v>
      </c>
      <c r="X31" s="376">
        <f>IF($K$17="",Stammblatt!AH7,IF(W31=0,Stammblatt!AH7,Stammblatt!AH11))</f>
        <v>6.4</v>
      </c>
      <c r="Y31" s="120" t="str">
        <f>IF((E31+F31+G31)=0,"",6)</f>
        <v/>
      </c>
      <c r="Z31" s="120"/>
      <c r="AA31" s="120"/>
      <c r="AB31" s="121"/>
      <c r="AC31" s="121"/>
      <c r="AD31" s="122"/>
      <c r="AE31" s="122"/>
    </row>
    <row r="32" spans="2:31" s="61" customFormat="1" ht="24" customHeight="1" x14ac:dyDescent="0.2">
      <c r="B32" s="27"/>
      <c r="C32" s="85">
        <v>7</v>
      </c>
      <c r="D32" s="77" t="s">
        <v>10</v>
      </c>
      <c r="E32" s="250"/>
      <c r="F32" s="250"/>
      <c r="G32" s="250"/>
      <c r="H32" s="8">
        <f t="shared" si="7"/>
        <v>0</v>
      </c>
      <c r="I32" s="14">
        <f t="shared" si="8"/>
        <v>0</v>
      </c>
      <c r="J32" s="251"/>
      <c r="K32" s="251"/>
      <c r="L32" s="39">
        <f t="shared" si="9"/>
        <v>0</v>
      </c>
      <c r="M32" s="39">
        <f t="shared" si="0"/>
        <v>0</v>
      </c>
      <c r="N32" s="250">
        <f t="shared" si="1"/>
        <v>0</v>
      </c>
      <c r="O32" s="250">
        <f t="shared" si="2"/>
        <v>0</v>
      </c>
      <c r="P32" s="250">
        <f t="shared" si="3"/>
        <v>0</v>
      </c>
      <c r="Q32" s="250">
        <f t="shared" si="4"/>
        <v>0</v>
      </c>
      <c r="R32" s="5">
        <f t="shared" si="5"/>
        <v>0</v>
      </c>
      <c r="S32" s="602"/>
      <c r="T32" s="603"/>
      <c r="U32" s="27"/>
      <c r="V32" s="375">
        <f>12*$S$6+7</f>
        <v>24295</v>
      </c>
      <c r="W32" s="376" t="e">
        <f t="shared" si="6"/>
        <v>#VALUE!</v>
      </c>
      <c r="X32" s="376">
        <f>IF($K$17="",Stammblatt!AH7,IF(W32=0,Stammblatt!AH7,Stammblatt!AH11))</f>
        <v>6.4</v>
      </c>
      <c r="Y32" s="120" t="str">
        <f>IF((E32+F32+G32)=0,"",7)</f>
        <v/>
      </c>
      <c r="Z32" s="120"/>
      <c r="AA32" s="120"/>
      <c r="AB32" s="121"/>
      <c r="AC32" s="121"/>
      <c r="AD32" s="122"/>
      <c r="AE32" s="122"/>
    </row>
    <row r="33" spans="1:31" s="61" customFormat="1" ht="24" customHeight="1" x14ac:dyDescent="0.2">
      <c r="B33" s="27"/>
      <c r="C33" s="85">
        <v>8</v>
      </c>
      <c r="D33" s="77" t="s">
        <v>11</v>
      </c>
      <c r="E33" s="250"/>
      <c r="F33" s="250"/>
      <c r="G33" s="250"/>
      <c r="H33" s="8">
        <f t="shared" si="7"/>
        <v>0</v>
      </c>
      <c r="I33" s="14">
        <f t="shared" si="8"/>
        <v>0</v>
      </c>
      <c r="J33" s="251"/>
      <c r="K33" s="251"/>
      <c r="L33" s="39">
        <f t="shared" si="9"/>
        <v>0</v>
      </c>
      <c r="M33" s="39">
        <f t="shared" si="0"/>
        <v>0</v>
      </c>
      <c r="N33" s="250">
        <f t="shared" si="1"/>
        <v>0</v>
      </c>
      <c r="O33" s="250">
        <f t="shared" si="2"/>
        <v>0</v>
      </c>
      <c r="P33" s="250">
        <f t="shared" si="3"/>
        <v>0</v>
      </c>
      <c r="Q33" s="250">
        <f t="shared" si="4"/>
        <v>0</v>
      </c>
      <c r="R33" s="5">
        <f t="shared" si="5"/>
        <v>0</v>
      </c>
      <c r="S33" s="602"/>
      <c r="T33" s="603"/>
      <c r="U33" s="27"/>
      <c r="V33" s="375">
        <f>12*$S$6+8</f>
        <v>24296</v>
      </c>
      <c r="W33" s="376" t="e">
        <f t="shared" si="6"/>
        <v>#VALUE!</v>
      </c>
      <c r="X33" s="376">
        <f>IF($K$17="",Stammblatt!AH7,IF(W33=0,Stammblatt!AH7,Stammblatt!AH11))</f>
        <v>6.4</v>
      </c>
      <c r="Y33" s="120" t="str">
        <f>IF((E33+F33+G33)=0,"",8)</f>
        <v/>
      </c>
      <c r="Z33" s="120"/>
      <c r="AA33" s="120"/>
      <c r="AB33" s="121"/>
      <c r="AC33" s="121"/>
      <c r="AD33" s="122"/>
      <c r="AE33" s="122"/>
    </row>
    <row r="34" spans="1:31" s="61" customFormat="1" ht="24" customHeight="1" x14ac:dyDescent="0.2">
      <c r="B34" s="27"/>
      <c r="C34" s="85">
        <v>9</v>
      </c>
      <c r="D34" s="77" t="s">
        <v>12</v>
      </c>
      <c r="E34" s="250"/>
      <c r="F34" s="250"/>
      <c r="G34" s="250"/>
      <c r="H34" s="8">
        <f t="shared" si="7"/>
        <v>0</v>
      </c>
      <c r="I34" s="14">
        <f t="shared" si="8"/>
        <v>0</v>
      </c>
      <c r="J34" s="251"/>
      <c r="K34" s="251"/>
      <c r="L34" s="39">
        <f t="shared" si="9"/>
        <v>0</v>
      </c>
      <c r="M34" s="39">
        <f t="shared" si="0"/>
        <v>0</v>
      </c>
      <c r="N34" s="250">
        <f t="shared" si="1"/>
        <v>0</v>
      </c>
      <c r="O34" s="250">
        <f t="shared" si="2"/>
        <v>0</v>
      </c>
      <c r="P34" s="250">
        <f t="shared" si="3"/>
        <v>0</v>
      </c>
      <c r="Q34" s="250">
        <f t="shared" si="4"/>
        <v>0</v>
      </c>
      <c r="R34" s="5">
        <f t="shared" si="5"/>
        <v>0</v>
      </c>
      <c r="S34" s="602"/>
      <c r="T34" s="603"/>
      <c r="U34" s="27"/>
      <c r="V34" s="375">
        <f>12*$S$6+9</f>
        <v>24297</v>
      </c>
      <c r="W34" s="376" t="e">
        <f t="shared" si="6"/>
        <v>#VALUE!</v>
      </c>
      <c r="X34" s="376">
        <f>IF($K$17="",Stammblatt!AH7,IF(W34=0,Stammblatt!AH7,Stammblatt!AH11))</f>
        <v>6.4</v>
      </c>
      <c r="Y34" s="120" t="str">
        <f>IF((E34+F34+G34)=0,"",9)</f>
        <v/>
      </c>
      <c r="Z34" s="120"/>
      <c r="AA34" s="120"/>
      <c r="AB34" s="121"/>
      <c r="AC34" s="121"/>
      <c r="AD34" s="122"/>
      <c r="AE34" s="122"/>
    </row>
    <row r="35" spans="1:31" s="61" customFormat="1" ht="24" customHeight="1" x14ac:dyDescent="0.2">
      <c r="B35" s="27"/>
      <c r="C35" s="85">
        <v>10</v>
      </c>
      <c r="D35" s="77" t="s">
        <v>13</v>
      </c>
      <c r="E35" s="250"/>
      <c r="F35" s="250"/>
      <c r="G35" s="250"/>
      <c r="H35" s="8">
        <f t="shared" si="7"/>
        <v>0</v>
      </c>
      <c r="I35" s="14">
        <f t="shared" si="8"/>
        <v>0</v>
      </c>
      <c r="J35" s="251"/>
      <c r="K35" s="251"/>
      <c r="L35" s="39">
        <f t="shared" si="9"/>
        <v>0</v>
      </c>
      <c r="M35" s="39">
        <f t="shared" si="0"/>
        <v>0</v>
      </c>
      <c r="N35" s="250">
        <f t="shared" si="1"/>
        <v>0</v>
      </c>
      <c r="O35" s="250">
        <f t="shared" si="2"/>
        <v>0</v>
      </c>
      <c r="P35" s="250">
        <f t="shared" si="3"/>
        <v>0</v>
      </c>
      <c r="Q35" s="250">
        <f t="shared" si="4"/>
        <v>0</v>
      </c>
      <c r="R35" s="5">
        <f t="shared" si="5"/>
        <v>0</v>
      </c>
      <c r="S35" s="602"/>
      <c r="T35" s="603"/>
      <c r="U35" s="27"/>
      <c r="V35" s="375">
        <f>12*$S$6+10</f>
        <v>24298</v>
      </c>
      <c r="W35" s="376" t="e">
        <f t="shared" si="6"/>
        <v>#VALUE!</v>
      </c>
      <c r="X35" s="376">
        <f>IF($K$17="",Stammblatt!AH7,IF(W35=0,Stammblatt!AH7,Stammblatt!AH11))</f>
        <v>6.4</v>
      </c>
      <c r="Y35" s="120" t="str">
        <f>IF((E35+F35+G35)=0,"",10)</f>
        <v/>
      </c>
      <c r="Z35" s="120"/>
      <c r="AA35" s="120"/>
      <c r="AB35" s="121"/>
      <c r="AC35" s="121"/>
      <c r="AD35" s="122"/>
      <c r="AE35" s="122"/>
    </row>
    <row r="36" spans="1:31" s="61" customFormat="1" ht="24" customHeight="1" x14ac:dyDescent="0.2">
      <c r="B36" s="27"/>
      <c r="C36" s="85">
        <v>11</v>
      </c>
      <c r="D36" s="77" t="s">
        <v>14</v>
      </c>
      <c r="E36" s="250"/>
      <c r="F36" s="250"/>
      <c r="G36" s="250"/>
      <c r="H36" s="8">
        <f t="shared" si="7"/>
        <v>0</v>
      </c>
      <c r="I36" s="14">
        <f t="shared" si="8"/>
        <v>0</v>
      </c>
      <c r="J36" s="251"/>
      <c r="K36" s="251"/>
      <c r="L36" s="39">
        <f t="shared" si="9"/>
        <v>0</v>
      </c>
      <c r="M36" s="39">
        <f t="shared" si="0"/>
        <v>0</v>
      </c>
      <c r="N36" s="250">
        <f t="shared" si="1"/>
        <v>0</v>
      </c>
      <c r="O36" s="250">
        <f t="shared" si="2"/>
        <v>0</v>
      </c>
      <c r="P36" s="250">
        <f t="shared" si="3"/>
        <v>0</v>
      </c>
      <c r="Q36" s="250">
        <f t="shared" si="4"/>
        <v>0</v>
      </c>
      <c r="R36" s="5">
        <f t="shared" si="5"/>
        <v>0</v>
      </c>
      <c r="S36" s="602"/>
      <c r="T36" s="603"/>
      <c r="U36" s="27"/>
      <c r="V36" s="375">
        <f>12*$S$6+11</f>
        <v>24299</v>
      </c>
      <c r="W36" s="376" t="e">
        <f t="shared" si="6"/>
        <v>#VALUE!</v>
      </c>
      <c r="X36" s="376">
        <f>IF($K$17="",Stammblatt!AH7,IF(W36=0,Stammblatt!AH7,Stammblatt!AH11))</f>
        <v>6.4</v>
      </c>
      <c r="Y36" s="120" t="str">
        <f>IF((E36+F36+G36)=0,"",11)</f>
        <v/>
      </c>
      <c r="Z36" s="120"/>
      <c r="AA36" s="120"/>
      <c r="AB36" s="121"/>
      <c r="AC36" s="121"/>
      <c r="AD36" s="122"/>
      <c r="AE36" s="122"/>
    </row>
    <row r="37" spans="1:31" s="61" customFormat="1" ht="24" customHeight="1" thickBot="1" x14ac:dyDescent="0.25">
      <c r="B37" s="27"/>
      <c r="C37" s="85">
        <v>12</v>
      </c>
      <c r="D37" s="78" t="s">
        <v>39</v>
      </c>
      <c r="E37" s="250"/>
      <c r="F37" s="250"/>
      <c r="G37" s="250"/>
      <c r="H37" s="8">
        <f t="shared" si="7"/>
        <v>0</v>
      </c>
      <c r="I37" s="90">
        <f t="shared" si="8"/>
        <v>0</v>
      </c>
      <c r="J37" s="251"/>
      <c r="K37" s="251"/>
      <c r="L37" s="39">
        <f t="shared" si="9"/>
        <v>0</v>
      </c>
      <c r="M37" s="39">
        <f t="shared" si="0"/>
        <v>0</v>
      </c>
      <c r="N37" s="250">
        <f t="shared" si="1"/>
        <v>0</v>
      </c>
      <c r="O37" s="250">
        <f t="shared" si="2"/>
        <v>0</v>
      </c>
      <c r="P37" s="250">
        <f t="shared" si="3"/>
        <v>0</v>
      </c>
      <c r="Q37" s="250">
        <f t="shared" si="4"/>
        <v>0</v>
      </c>
      <c r="R37" s="5">
        <f t="shared" si="5"/>
        <v>0</v>
      </c>
      <c r="S37" s="602"/>
      <c r="T37" s="603"/>
      <c r="U37" s="27"/>
      <c r="V37" s="375">
        <f>12*$S$6+12</f>
        <v>24300</v>
      </c>
      <c r="W37" s="376" t="e">
        <f t="shared" si="6"/>
        <v>#VALUE!</v>
      </c>
      <c r="X37" s="376">
        <f>IF($K$17="",Stammblatt!AH7,IF(W37=0,Stammblatt!AH7,Stammblatt!AH11))</f>
        <v>6.4</v>
      </c>
      <c r="Y37" s="120" t="str">
        <f>IF((E37+F37+G37)=0,"",12)</f>
        <v/>
      </c>
      <c r="Z37" s="120"/>
      <c r="AA37" s="120"/>
      <c r="AB37" s="121"/>
      <c r="AC37" s="121"/>
      <c r="AD37" s="122"/>
      <c r="AE37" s="122"/>
    </row>
    <row r="38" spans="1:31" s="66" customFormat="1" ht="16.5" customHeight="1" x14ac:dyDescent="0.2">
      <c r="B38" s="27"/>
      <c r="C38" s="62" t="e">
        <f>IF(M82&gt;=-1,"",IF((E37+F37+G37)&lt;&gt;0,"Es sind dem Arbeitnehmer zurückzuerstatten:","Falls letzte Lohnzahlung, sind dem Arbeitnehmer zurückzuerstatten:"))</f>
        <v>#VALUE!</v>
      </c>
      <c r="D38" s="63"/>
      <c r="E38" s="64"/>
      <c r="F38" s="64"/>
      <c r="G38" s="64"/>
      <c r="H38" s="43"/>
      <c r="I38" s="40"/>
      <c r="J38" s="45" t="e">
        <f>IF(M82&lt;0,"zu viel bezahlte ALV-Beiträge","")</f>
        <v>#VALUE!</v>
      </c>
      <c r="K38" s="65"/>
      <c r="L38" s="43"/>
      <c r="M38" s="44" t="str">
        <f>IF(K17="","",IF(M82&gt;=-0.05,0,M82))</f>
        <v/>
      </c>
      <c r="N38" s="64"/>
      <c r="O38" s="64"/>
      <c r="P38" s="64"/>
      <c r="Q38" s="64"/>
      <c r="R38" s="43"/>
      <c r="S38" s="623"/>
      <c r="T38" s="623"/>
      <c r="U38" s="27"/>
      <c r="V38" s="199"/>
      <c r="W38" s="200"/>
      <c r="X38" s="120"/>
      <c r="Y38" s="120"/>
      <c r="Z38" s="120"/>
      <c r="AA38" s="120"/>
      <c r="AB38" s="123"/>
      <c r="AC38" s="123"/>
      <c r="AD38" s="124"/>
      <c r="AE38" s="124"/>
    </row>
    <row r="39" spans="1:31" s="66" customFormat="1" ht="16.5" customHeight="1" thickBot="1" x14ac:dyDescent="0.25">
      <c r="B39" s="27"/>
      <c r="C39" s="67" t="str">
        <f>IF(J39="","",IF((E37+F37+G37)&lt;&gt;0,"Es sind dem Arbeitnehmer zurückzuerstatten:","Falls letzte Lohnzahlung, sind dem Arbeitnehmer zurückzuerstatten:"))</f>
        <v/>
      </c>
      <c r="D39" s="68"/>
      <c r="E39" s="69"/>
      <c r="F39" s="69"/>
      <c r="G39" s="69"/>
      <c r="H39" s="40"/>
      <c r="I39" s="40"/>
      <c r="J39" s="42" t="str">
        <f>IF(K17="","",IF(M65&lt;-1,"wegen Rentnerfreibetrag",""))</f>
        <v/>
      </c>
      <c r="K39" s="70"/>
      <c r="L39" s="40"/>
      <c r="M39" s="41" t="str">
        <f>IF(K17="","",IF(M65&gt;=-1,0,M65))</f>
        <v/>
      </c>
      <c r="N39" s="69"/>
      <c r="O39" s="69"/>
      <c r="P39" s="69"/>
      <c r="Q39" s="69"/>
      <c r="R39" s="40"/>
      <c r="S39" s="604"/>
      <c r="T39" s="604"/>
      <c r="U39" s="27"/>
      <c r="V39" s="199"/>
      <c r="W39" s="200"/>
      <c r="X39" s="120"/>
      <c r="Y39" s="120"/>
      <c r="Z39" s="120"/>
      <c r="AA39" s="120"/>
      <c r="AB39" s="123"/>
      <c r="AC39" s="123"/>
      <c r="AD39" s="124"/>
      <c r="AE39" s="124"/>
    </row>
    <row r="40" spans="1:31" ht="22.5" customHeight="1" thickBot="1" x14ac:dyDescent="0.25">
      <c r="B40" s="47"/>
      <c r="C40" s="585" t="s">
        <v>20</v>
      </c>
      <c r="D40" s="586"/>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602"/>
      <c r="T40" s="603"/>
      <c r="U40" s="47"/>
      <c r="V40" s="201"/>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IF($K$17="",Stammblatt!AH7,IF(W41=0,Stammblatt!AH7,Stammblatt!AH11))</f>
        <v>6.4</v>
      </c>
      <c r="Y41" s="120"/>
      <c r="Z41" s="120"/>
      <c r="AA41" s="120"/>
    </row>
    <row r="42" spans="1:31" s="103" customFormat="1" ht="15.75" customHeight="1" x14ac:dyDescent="0.2">
      <c r="B42" s="104"/>
      <c r="C42" s="105" t="s">
        <v>60</v>
      </c>
      <c r="D42" s="106"/>
      <c r="E42" s="105"/>
      <c r="F42" s="105"/>
      <c r="G42" s="107"/>
      <c r="H42" s="107"/>
      <c r="I42" s="107"/>
      <c r="J42" s="107"/>
      <c r="K42" s="107"/>
      <c r="L42" s="105"/>
      <c r="M42" s="105" t="s">
        <v>16</v>
      </c>
      <c r="N42" s="105"/>
      <c r="O42" s="105"/>
      <c r="P42" s="105"/>
      <c r="Q42" s="105" t="s">
        <v>17</v>
      </c>
      <c r="R42" s="104"/>
      <c r="S42" s="104"/>
      <c r="T42" s="104"/>
      <c r="U42" s="104"/>
      <c r="V42" s="125"/>
      <c r="W42" s="125" t="s">
        <v>43</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55"/>
      <c r="N43" s="556"/>
      <c r="O43" s="47"/>
      <c r="P43" s="47"/>
      <c r="Q43" s="610"/>
      <c r="R43" s="611"/>
      <c r="S43" s="611"/>
      <c r="T43" s="612"/>
      <c r="U43" s="47"/>
    </row>
    <row r="44" spans="1:31" ht="15" customHeight="1" x14ac:dyDescent="0.2">
      <c r="B44" s="47"/>
      <c r="C44" s="582"/>
      <c r="D44" s="583"/>
      <c r="E44" s="583"/>
      <c r="F44" s="583"/>
      <c r="G44" s="583"/>
      <c r="H44" s="583"/>
      <c r="I44" s="583"/>
      <c r="J44" s="583"/>
      <c r="K44" s="584"/>
      <c r="L44" s="49"/>
      <c r="M44" s="557"/>
      <c r="N44" s="558"/>
      <c r="O44" s="47"/>
      <c r="P44" s="47"/>
      <c r="Q44" s="613"/>
      <c r="R44" s="614"/>
      <c r="S44" s="614"/>
      <c r="T44" s="615"/>
      <c r="U44" s="47"/>
    </row>
    <row r="45" spans="1:31" ht="15" customHeight="1" x14ac:dyDescent="0.2">
      <c r="B45" s="47"/>
      <c r="C45" s="620"/>
      <c r="D45" s="621"/>
      <c r="E45" s="621"/>
      <c r="F45" s="621"/>
      <c r="G45" s="621"/>
      <c r="H45" s="621"/>
      <c r="I45" s="621"/>
      <c r="J45" s="621"/>
      <c r="K45" s="622"/>
      <c r="L45" s="47"/>
      <c r="M45" s="559"/>
      <c r="N45" s="560"/>
      <c r="O45" s="47"/>
      <c r="P45" s="47"/>
      <c r="Q45" s="616"/>
      <c r="R45" s="617"/>
      <c r="S45" s="617"/>
      <c r="T45" s="618"/>
      <c r="U45" s="47"/>
    </row>
    <row r="46" spans="1:31" ht="7.5" customHeight="1" x14ac:dyDescent="0.2">
      <c r="B46" s="47"/>
      <c r="C46" s="312"/>
      <c r="D46" s="312"/>
      <c r="E46" s="312"/>
      <c r="F46" s="312"/>
      <c r="G46" s="312"/>
      <c r="H46" s="312"/>
      <c r="I46" s="312"/>
      <c r="J46" s="312"/>
      <c r="K46" s="312"/>
      <c r="L46" s="52"/>
      <c r="M46" s="249"/>
      <c r="N46" s="249"/>
      <c r="O46" s="52"/>
      <c r="P46" s="313"/>
      <c r="Q46" s="313"/>
      <c r="R46" s="313"/>
      <c r="S46" s="313"/>
      <c r="T46" s="313"/>
      <c r="U46" s="47"/>
    </row>
    <row r="47" spans="1:31" ht="11.25" customHeight="1" x14ac:dyDescent="0.2">
      <c r="B47" s="47"/>
      <c r="C47" s="427" t="s">
        <v>188</v>
      </c>
      <c r="D47" s="47"/>
      <c r="E47" s="47"/>
      <c r="F47" s="47"/>
      <c r="G47" s="47"/>
      <c r="H47" s="47"/>
      <c r="I47" s="47"/>
      <c r="J47" s="47"/>
      <c r="K47" s="47"/>
      <c r="L47" s="47"/>
      <c r="M47" s="47"/>
      <c r="N47" s="47"/>
      <c r="O47" s="47"/>
      <c r="P47" s="47"/>
      <c r="Q47" s="47"/>
      <c r="R47" s="47"/>
      <c r="S47" s="47"/>
      <c r="T47" s="432" t="s">
        <v>195</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87"/>
      <c r="B49" s="187"/>
      <c r="C49" s="433" t="str">
        <f>K15</f>
        <v/>
      </c>
      <c r="D49" s="187"/>
      <c r="E49" s="187"/>
      <c r="F49" s="187"/>
      <c r="G49" s="187"/>
      <c r="H49" s="187"/>
      <c r="I49" s="187"/>
      <c r="J49" s="187"/>
      <c r="K49" s="187"/>
      <c r="L49" s="187"/>
      <c r="M49" s="187"/>
      <c r="N49" s="187"/>
      <c r="O49" s="187"/>
      <c r="P49" s="187"/>
      <c r="Q49" s="187"/>
      <c r="R49" s="187"/>
      <c r="S49" s="187"/>
      <c r="T49" s="187"/>
      <c r="U49" s="187"/>
      <c r="AB49" s="128"/>
      <c r="AC49" s="128"/>
    </row>
    <row r="50" spans="1:29" s="129" customFormat="1" ht="15" hidden="1" customHeight="1" x14ac:dyDescent="0.2">
      <c r="A50" s="407"/>
      <c r="B50" s="187"/>
      <c r="C50" s="187"/>
      <c r="D50" s="188" t="s">
        <v>48</v>
      </c>
      <c r="E50" s="187"/>
      <c r="F50" s="187"/>
      <c r="G50" s="189" t="s">
        <v>42</v>
      </c>
      <c r="H50" s="187"/>
      <c r="I50" s="187"/>
      <c r="J50" s="187"/>
      <c r="K50" s="187"/>
      <c r="L50" s="187"/>
      <c r="M50" s="187"/>
      <c r="N50" s="187"/>
      <c r="O50" s="187"/>
      <c r="P50" s="187"/>
      <c r="Q50" s="187"/>
      <c r="R50" s="187"/>
      <c r="S50" s="187"/>
      <c r="T50" s="187"/>
      <c r="U50" s="187"/>
      <c r="AB50" s="128"/>
      <c r="AC50" s="128"/>
    </row>
    <row r="51" spans="1:29" s="129" customFormat="1" ht="15" hidden="1" customHeight="1" x14ac:dyDescent="0.2">
      <c r="A51" s="407"/>
      <c r="B51" s="188"/>
      <c r="C51" s="190"/>
      <c r="D51" s="190"/>
      <c r="E51" s="190"/>
      <c r="F51" s="191"/>
      <c r="G51" s="191" t="e">
        <f>IF(W26=0,0,(E26+F26+G26))</f>
        <v>#VALUE!</v>
      </c>
      <c r="H51" s="191" t="e">
        <f>IF(G51&lt;1,0,1400*W26)</f>
        <v>#VALUE!</v>
      </c>
      <c r="I51" s="191" t="e">
        <f>IF((G51-H51)&lt;1,0,(G51-H51))</f>
        <v>#VALUE!</v>
      </c>
      <c r="J51" s="188"/>
      <c r="K51" s="191"/>
      <c r="L51" s="188"/>
      <c r="M51" s="191" t="e">
        <f>IF(W26=0,0,M26)</f>
        <v>#VALUE!</v>
      </c>
      <c r="N51" s="188"/>
      <c r="O51" s="188"/>
      <c r="P51" s="188"/>
      <c r="Q51" s="188"/>
      <c r="R51" s="188"/>
      <c r="S51" s="188"/>
      <c r="T51" s="188"/>
      <c r="U51" s="188"/>
      <c r="AB51" s="128"/>
      <c r="AC51" s="128"/>
    </row>
    <row r="52" spans="1:29" s="129" customFormat="1" ht="15" hidden="1" customHeight="1" x14ac:dyDescent="0.2">
      <c r="A52" s="407"/>
      <c r="B52" s="188"/>
      <c r="C52" s="127"/>
      <c r="D52" s="127"/>
      <c r="E52" s="127"/>
      <c r="F52" s="191"/>
      <c r="G52" s="191" t="e">
        <f t="shared" ref="G52:G62" si="11">IF(W27=0,0,(E27+F27+G27))</f>
        <v>#VALUE!</v>
      </c>
      <c r="H52" s="191" t="e">
        <f t="shared" ref="H52:H62" si="12">IF(G52&lt;1,0,1400*W27)</f>
        <v>#VALUE!</v>
      </c>
      <c r="I52" s="191" t="e">
        <f t="shared" ref="I52:I62" si="13">IF((G52-H52)&lt;1,0,(G52-H52))</f>
        <v>#VALUE!</v>
      </c>
      <c r="J52" s="188"/>
      <c r="K52" s="192"/>
      <c r="L52" s="193"/>
      <c r="M52" s="191" t="e">
        <f t="shared" ref="M52:M62" si="14">IF(W27=0,0,M27)</f>
        <v>#VALUE!</v>
      </c>
      <c r="N52" s="194"/>
      <c r="O52" s="188"/>
      <c r="P52" s="188"/>
      <c r="Q52" s="188"/>
      <c r="R52" s="188"/>
      <c r="S52" s="188"/>
      <c r="T52" s="188"/>
      <c r="U52" s="188"/>
      <c r="AB52" s="128"/>
      <c r="AC52" s="128"/>
    </row>
    <row r="53" spans="1:29" s="129" customFormat="1" ht="15" hidden="1" customHeight="1" x14ac:dyDescent="0.2">
      <c r="A53" s="407"/>
      <c r="B53" s="188"/>
      <c r="C53" s="127"/>
      <c r="D53" s="127"/>
      <c r="E53" s="127"/>
      <c r="F53" s="191"/>
      <c r="G53" s="191" t="e">
        <f t="shared" si="11"/>
        <v>#VALUE!</v>
      </c>
      <c r="H53" s="191" t="e">
        <f t="shared" si="12"/>
        <v>#VALUE!</v>
      </c>
      <c r="I53" s="191" t="e">
        <f t="shared" si="13"/>
        <v>#VALUE!</v>
      </c>
      <c r="J53" s="188"/>
      <c r="K53" s="192"/>
      <c r="L53" s="193"/>
      <c r="M53" s="191" t="e">
        <f t="shared" si="14"/>
        <v>#VALUE!</v>
      </c>
      <c r="N53" s="194"/>
      <c r="O53" s="188"/>
      <c r="P53" s="188"/>
      <c r="Q53" s="188"/>
      <c r="R53" s="188"/>
      <c r="S53" s="188"/>
      <c r="T53" s="188"/>
      <c r="U53" s="188"/>
      <c r="AB53" s="128"/>
      <c r="AC53" s="128"/>
    </row>
    <row r="54" spans="1:29" s="129" customFormat="1" ht="15" hidden="1" customHeight="1" x14ac:dyDescent="0.2">
      <c r="A54" s="407"/>
      <c r="B54" s="188"/>
      <c r="C54" s="127"/>
      <c r="D54" s="127" t="str">
        <f>MID($C$49,2,1)</f>
        <v/>
      </c>
      <c r="E54" s="127"/>
      <c r="F54" s="191"/>
      <c r="G54" s="191" t="e">
        <f t="shared" si="11"/>
        <v>#VALUE!</v>
      </c>
      <c r="H54" s="191" t="e">
        <f t="shared" si="12"/>
        <v>#VALUE!</v>
      </c>
      <c r="I54" s="191" t="e">
        <f t="shared" si="13"/>
        <v>#VALUE!</v>
      </c>
      <c r="J54" s="188"/>
      <c r="K54" s="192"/>
      <c r="L54" s="193"/>
      <c r="M54" s="191" t="e">
        <f t="shared" si="14"/>
        <v>#VALUE!</v>
      </c>
      <c r="N54" s="195"/>
      <c r="O54" s="188"/>
      <c r="P54" s="188"/>
      <c r="Q54" s="188"/>
      <c r="R54" s="188"/>
      <c r="S54" s="188"/>
      <c r="T54" s="188"/>
      <c r="U54" s="188"/>
      <c r="AB54" s="128"/>
      <c r="AC54" s="128"/>
    </row>
    <row r="55" spans="1:29" s="129" customFormat="1" ht="15" hidden="1" customHeight="1" x14ac:dyDescent="0.2">
      <c r="A55" s="407"/>
      <c r="B55" s="188"/>
      <c r="C55" s="127"/>
      <c r="D55" s="127"/>
      <c r="E55" s="127"/>
      <c r="F55" s="191"/>
      <c r="G55" s="191" t="e">
        <f t="shared" si="11"/>
        <v>#VALUE!</v>
      </c>
      <c r="H55" s="191" t="e">
        <f t="shared" si="12"/>
        <v>#VALUE!</v>
      </c>
      <c r="I55" s="191" t="e">
        <f t="shared" si="13"/>
        <v>#VALUE!</v>
      </c>
      <c r="J55" s="188"/>
      <c r="K55" s="192"/>
      <c r="L55" s="188"/>
      <c r="M55" s="191" t="e">
        <f t="shared" si="14"/>
        <v>#VALUE!</v>
      </c>
      <c r="N55" s="188"/>
      <c r="O55" s="188"/>
      <c r="P55" s="188"/>
      <c r="Q55" s="188"/>
      <c r="R55" s="188"/>
      <c r="S55" s="188"/>
      <c r="T55" s="188"/>
      <c r="U55" s="188"/>
      <c r="AB55" s="128"/>
      <c r="AC55" s="128"/>
    </row>
    <row r="56" spans="1:29" s="129" customFormat="1" ht="15" hidden="1" customHeight="1" x14ac:dyDescent="0.2">
      <c r="A56" s="407"/>
      <c r="B56" s="188"/>
      <c r="C56" s="127"/>
      <c r="D56" s="127"/>
      <c r="E56" s="127"/>
      <c r="F56" s="191"/>
      <c r="G56" s="191" t="e">
        <f t="shared" si="11"/>
        <v>#VALUE!</v>
      </c>
      <c r="H56" s="191" t="e">
        <f t="shared" si="12"/>
        <v>#VALUE!</v>
      </c>
      <c r="I56" s="191" t="e">
        <f t="shared" si="13"/>
        <v>#VALUE!</v>
      </c>
      <c r="J56" s="188"/>
      <c r="K56" s="192"/>
      <c r="L56" s="188"/>
      <c r="M56" s="191" t="e">
        <f t="shared" si="14"/>
        <v>#VALUE!</v>
      </c>
      <c r="N56" s="188"/>
      <c r="O56" s="188"/>
      <c r="P56" s="188"/>
      <c r="Q56" s="188"/>
      <c r="R56" s="188"/>
      <c r="S56" s="188"/>
      <c r="T56" s="188"/>
      <c r="U56" s="188"/>
      <c r="AB56" s="128"/>
      <c r="AC56" s="128"/>
    </row>
    <row r="57" spans="1:29" s="129" customFormat="1" ht="15" hidden="1" customHeight="1" x14ac:dyDescent="0.2">
      <c r="A57" s="407"/>
      <c r="B57" s="188"/>
      <c r="C57" s="127"/>
      <c r="D57" s="127"/>
      <c r="E57" s="127"/>
      <c r="F57" s="191"/>
      <c r="G57" s="191" t="e">
        <f t="shared" si="11"/>
        <v>#VALUE!</v>
      </c>
      <c r="H57" s="191" t="e">
        <f t="shared" si="12"/>
        <v>#VALUE!</v>
      </c>
      <c r="I57" s="191" t="e">
        <f t="shared" si="13"/>
        <v>#VALUE!</v>
      </c>
      <c r="J57" s="188"/>
      <c r="K57" s="192"/>
      <c r="L57" s="188"/>
      <c r="M57" s="191" t="e">
        <f t="shared" si="14"/>
        <v>#VALUE!</v>
      </c>
      <c r="N57" s="188"/>
      <c r="O57" s="188"/>
      <c r="P57" s="188"/>
      <c r="Q57" s="188"/>
      <c r="R57" s="188"/>
      <c r="S57" s="188"/>
      <c r="T57" s="188"/>
      <c r="U57" s="188"/>
      <c r="AB57" s="128"/>
      <c r="AC57" s="128"/>
    </row>
    <row r="58" spans="1:29" s="129" customFormat="1" ht="15" hidden="1" customHeight="1" x14ac:dyDescent="0.2">
      <c r="A58" s="407"/>
      <c r="B58" s="188"/>
      <c r="C58" s="127"/>
      <c r="D58" s="127"/>
      <c r="E58" s="127"/>
      <c r="F58" s="191"/>
      <c r="G58" s="191" t="e">
        <f t="shared" si="11"/>
        <v>#VALUE!</v>
      </c>
      <c r="H58" s="191" t="e">
        <f t="shared" si="12"/>
        <v>#VALUE!</v>
      </c>
      <c r="I58" s="191" t="e">
        <f t="shared" si="13"/>
        <v>#VALUE!</v>
      </c>
      <c r="J58" s="188"/>
      <c r="K58" s="192"/>
      <c r="L58" s="188"/>
      <c r="M58" s="191" t="e">
        <f t="shared" si="14"/>
        <v>#VALUE!</v>
      </c>
      <c r="N58" s="188"/>
      <c r="O58" s="188"/>
      <c r="P58" s="188"/>
      <c r="Q58" s="188"/>
      <c r="R58" s="188"/>
      <c r="S58" s="188"/>
      <c r="T58" s="188"/>
      <c r="U58" s="188"/>
      <c r="AB58" s="128"/>
      <c r="AC58" s="128"/>
    </row>
    <row r="59" spans="1:29" s="129" customFormat="1" ht="15" hidden="1" customHeight="1" x14ac:dyDescent="0.2">
      <c r="A59" s="407"/>
      <c r="B59" s="188"/>
      <c r="C59" s="127"/>
      <c r="D59" s="127"/>
      <c r="E59" s="127"/>
      <c r="F59" s="191"/>
      <c r="G59" s="191" t="e">
        <f t="shared" si="11"/>
        <v>#VALUE!</v>
      </c>
      <c r="H59" s="191" t="e">
        <f t="shared" si="12"/>
        <v>#VALUE!</v>
      </c>
      <c r="I59" s="191" t="e">
        <f t="shared" si="13"/>
        <v>#VALUE!</v>
      </c>
      <c r="J59" s="188"/>
      <c r="K59" s="192"/>
      <c r="L59" s="188"/>
      <c r="M59" s="191" t="e">
        <f t="shared" si="14"/>
        <v>#VALUE!</v>
      </c>
      <c r="N59" s="188"/>
      <c r="O59" s="188"/>
      <c r="P59" s="188"/>
      <c r="Q59" s="188"/>
      <c r="R59" s="188"/>
      <c r="S59" s="188"/>
      <c r="T59" s="188"/>
      <c r="U59" s="188"/>
      <c r="AB59" s="128"/>
      <c r="AC59" s="128"/>
    </row>
    <row r="60" spans="1:29" s="129" customFormat="1" ht="15" hidden="1" customHeight="1" x14ac:dyDescent="0.2">
      <c r="A60" s="407"/>
      <c r="B60" s="188"/>
      <c r="C60" s="127"/>
      <c r="D60" s="127"/>
      <c r="E60" s="127"/>
      <c r="F60" s="191"/>
      <c r="G60" s="191" t="e">
        <f t="shared" si="11"/>
        <v>#VALUE!</v>
      </c>
      <c r="H60" s="191" t="e">
        <f t="shared" si="12"/>
        <v>#VALUE!</v>
      </c>
      <c r="I60" s="191" t="e">
        <f t="shared" si="13"/>
        <v>#VALUE!</v>
      </c>
      <c r="J60" s="188"/>
      <c r="K60" s="192"/>
      <c r="L60" s="188"/>
      <c r="M60" s="191" t="e">
        <f t="shared" si="14"/>
        <v>#VALUE!</v>
      </c>
      <c r="N60" s="188"/>
      <c r="O60" s="188"/>
      <c r="P60" s="188"/>
      <c r="Q60" s="188"/>
      <c r="R60" s="188"/>
      <c r="S60" s="188"/>
      <c r="T60" s="188"/>
      <c r="U60" s="188"/>
      <c r="AB60" s="128"/>
      <c r="AC60" s="128"/>
    </row>
    <row r="61" spans="1:29" s="129" customFormat="1" ht="15" hidden="1" customHeight="1" x14ac:dyDescent="0.2">
      <c r="A61" s="407"/>
      <c r="B61" s="188"/>
      <c r="C61" s="127"/>
      <c r="D61" s="127"/>
      <c r="E61" s="127"/>
      <c r="F61" s="191"/>
      <c r="G61" s="191" t="e">
        <f t="shared" si="11"/>
        <v>#VALUE!</v>
      </c>
      <c r="H61" s="191" t="e">
        <f t="shared" si="12"/>
        <v>#VALUE!</v>
      </c>
      <c r="I61" s="191" t="e">
        <f t="shared" si="13"/>
        <v>#VALUE!</v>
      </c>
      <c r="J61" s="188"/>
      <c r="K61" s="192"/>
      <c r="L61" s="188"/>
      <c r="M61" s="191" t="e">
        <f t="shared" si="14"/>
        <v>#VALUE!</v>
      </c>
      <c r="N61" s="188"/>
      <c r="O61" s="188"/>
      <c r="P61" s="188"/>
      <c r="Q61" s="188"/>
      <c r="R61" s="188"/>
      <c r="S61" s="188"/>
      <c r="T61" s="188"/>
      <c r="U61" s="188"/>
      <c r="AB61" s="128"/>
      <c r="AC61" s="128"/>
    </row>
    <row r="62" spans="1:29" s="129" customFormat="1" ht="15" hidden="1" customHeight="1" x14ac:dyDescent="0.2">
      <c r="A62" s="407"/>
      <c r="B62" s="188"/>
      <c r="C62" s="127"/>
      <c r="D62" s="127"/>
      <c r="E62" s="127"/>
      <c r="F62" s="191"/>
      <c r="G62" s="191" t="e">
        <f t="shared" si="11"/>
        <v>#VALUE!</v>
      </c>
      <c r="H62" s="191" t="e">
        <f t="shared" si="12"/>
        <v>#VALUE!</v>
      </c>
      <c r="I62" s="191" t="e">
        <f t="shared" si="13"/>
        <v>#VALUE!</v>
      </c>
      <c r="J62" s="188"/>
      <c r="K62" s="192"/>
      <c r="L62" s="188"/>
      <c r="M62" s="191" t="e">
        <f t="shared" si="14"/>
        <v>#VALUE!</v>
      </c>
      <c r="N62" s="188"/>
      <c r="O62" s="188"/>
      <c r="P62" s="188"/>
      <c r="Q62" s="188"/>
      <c r="R62" s="188"/>
      <c r="S62" s="188"/>
      <c r="T62" s="188"/>
      <c r="U62" s="188"/>
      <c r="AB62" s="128"/>
      <c r="AC62" s="128"/>
    </row>
    <row r="63" spans="1:29" s="129" customFormat="1" ht="15" hidden="1" customHeight="1" x14ac:dyDescent="0.2">
      <c r="A63" s="407"/>
      <c r="B63" s="188"/>
      <c r="C63" s="127"/>
      <c r="D63" s="127"/>
      <c r="E63" s="127"/>
      <c r="F63" s="188"/>
      <c r="G63" s="191" t="e">
        <f>SUM(G51:G62)</f>
        <v>#VALUE!</v>
      </c>
      <c r="H63" s="191" t="e">
        <f>SUM(H51:H62)</f>
        <v>#VALUE!</v>
      </c>
      <c r="I63" s="191" t="e">
        <f>SUM(I51:I62)</f>
        <v>#VALUE!</v>
      </c>
      <c r="J63" s="188"/>
      <c r="K63" s="192"/>
      <c r="L63" s="188"/>
      <c r="M63" s="191" t="e">
        <f>SUM(M51:M62)</f>
        <v>#VALUE!</v>
      </c>
      <c r="N63" s="188" t="s">
        <v>44</v>
      </c>
      <c r="O63" s="188"/>
      <c r="P63" s="188"/>
      <c r="Q63" s="188"/>
      <c r="R63" s="188"/>
      <c r="S63" s="188"/>
      <c r="T63" s="188"/>
      <c r="U63" s="188"/>
      <c r="AB63" s="128"/>
      <c r="AC63" s="128"/>
    </row>
    <row r="64" spans="1:29" s="129" customFormat="1" ht="15" hidden="1" customHeight="1" x14ac:dyDescent="0.2">
      <c r="A64" s="407"/>
      <c r="B64" s="188"/>
      <c r="C64" s="127"/>
      <c r="D64" s="127"/>
      <c r="E64" s="127"/>
      <c r="F64" s="188"/>
      <c r="G64" s="191"/>
      <c r="H64" s="188" t="e">
        <f>H63/1400</f>
        <v>#VALUE!</v>
      </c>
      <c r="I64" s="192" t="e">
        <f>IF((G63-H63)&lt;0,0,(G63-H63))</f>
        <v>#VALUE!</v>
      </c>
      <c r="J64" s="188"/>
      <c r="K64" s="192"/>
      <c r="L64" s="188"/>
      <c r="M64" s="191" t="e">
        <f>I64*Stammblatt!AH11%</f>
        <v>#VALUE!</v>
      </c>
      <c r="N64" s="188" t="s">
        <v>45</v>
      </c>
      <c r="O64" s="188"/>
      <c r="P64" s="188"/>
      <c r="Q64" s="188"/>
      <c r="R64" s="188"/>
      <c r="S64" s="188"/>
      <c r="T64" s="188"/>
      <c r="U64" s="188"/>
      <c r="AB64" s="128"/>
      <c r="AC64" s="128"/>
    </row>
    <row r="65" spans="1:29" s="127" customFormat="1" hidden="1" x14ac:dyDescent="0.2">
      <c r="A65" s="408"/>
      <c r="B65" s="188"/>
      <c r="F65" s="188"/>
      <c r="G65" s="188"/>
      <c r="H65" s="188"/>
      <c r="I65" s="192"/>
      <c r="J65" s="188"/>
      <c r="K65" s="188"/>
      <c r="L65" s="188"/>
      <c r="M65" s="191" t="e">
        <f>ROUND((M64-M63)/5,2)*5</f>
        <v>#VALUE!</v>
      </c>
      <c r="N65" s="188" t="s">
        <v>47</v>
      </c>
      <c r="O65" s="188"/>
      <c r="P65" s="188"/>
      <c r="Q65" s="188"/>
      <c r="R65" s="188"/>
      <c r="S65" s="188"/>
      <c r="T65" s="188"/>
      <c r="U65" s="188"/>
      <c r="AB65" s="128"/>
      <c r="AC65" s="128"/>
    </row>
    <row r="66" spans="1:29" s="127" customFormat="1" hidden="1" x14ac:dyDescent="0.2">
      <c r="A66" s="408"/>
      <c r="B66" s="187"/>
      <c r="F66" s="187"/>
      <c r="G66" s="187"/>
      <c r="H66" s="187"/>
      <c r="I66" s="187"/>
      <c r="J66" s="187"/>
      <c r="K66" s="187"/>
      <c r="L66" s="187"/>
      <c r="M66" s="187"/>
      <c r="N66" s="187"/>
      <c r="O66" s="187"/>
      <c r="P66" s="187"/>
      <c r="Q66" s="187"/>
      <c r="R66" s="187"/>
      <c r="S66" s="187"/>
      <c r="T66" s="187"/>
      <c r="U66" s="187"/>
      <c r="AB66" s="128"/>
      <c r="AC66" s="128"/>
    </row>
    <row r="67" spans="1:29" s="129" customFormat="1" ht="15" hidden="1" customHeight="1" x14ac:dyDescent="0.2">
      <c r="A67" s="407"/>
      <c r="B67" s="187"/>
      <c r="C67" s="127"/>
      <c r="D67" s="127"/>
      <c r="E67" s="127"/>
      <c r="F67" s="187"/>
      <c r="G67" s="189" t="s">
        <v>42</v>
      </c>
      <c r="H67" s="189" t="s">
        <v>51</v>
      </c>
      <c r="I67" s="187"/>
      <c r="J67" s="187"/>
      <c r="K67" s="187"/>
      <c r="L67" s="187"/>
      <c r="M67" s="187"/>
      <c r="N67" s="187"/>
      <c r="O67" s="187"/>
      <c r="P67" s="187"/>
      <c r="Q67" s="187"/>
      <c r="R67" s="187"/>
      <c r="S67" s="187"/>
      <c r="T67" s="187"/>
      <c r="U67" s="187"/>
      <c r="AB67" s="128"/>
      <c r="AC67" s="128"/>
    </row>
    <row r="68" spans="1:29" s="129" customFormat="1" ht="15" hidden="1" customHeight="1" x14ac:dyDescent="0.2">
      <c r="A68" s="407"/>
      <c r="B68" s="188"/>
      <c r="C68" s="127"/>
      <c r="D68" s="127"/>
      <c r="E68" s="127"/>
      <c r="F68" s="191"/>
      <c r="G68" s="191" t="e">
        <f>IF(W26=1,0,(E26+F26+G26))</f>
        <v>#VALUE!</v>
      </c>
      <c r="H68" s="196" t="e">
        <f>IF(G68&gt;0,1,0)</f>
        <v>#VALUE!</v>
      </c>
      <c r="I68" s="191" t="e">
        <f>G68</f>
        <v>#VALUE!</v>
      </c>
      <c r="J68" s="188"/>
      <c r="K68" s="191"/>
      <c r="L68" s="188"/>
      <c r="M68" s="191" t="e">
        <f>I68*1.1%</f>
        <v>#VALUE!</v>
      </c>
      <c r="N68" s="188"/>
      <c r="O68" s="188"/>
      <c r="P68" s="188"/>
      <c r="Q68" s="188"/>
      <c r="R68" s="188"/>
      <c r="S68" s="188"/>
      <c r="T68" s="188"/>
      <c r="U68" s="188"/>
      <c r="AB68" s="128"/>
      <c r="AC68" s="128"/>
    </row>
    <row r="69" spans="1:29" s="129" customFormat="1" ht="15" hidden="1" customHeight="1" x14ac:dyDescent="0.2">
      <c r="A69" s="407"/>
      <c r="B69" s="188"/>
      <c r="C69" s="127"/>
      <c r="D69" s="127"/>
      <c r="E69" s="127"/>
      <c r="F69" s="191"/>
      <c r="G69" s="191" t="e">
        <f t="shared" ref="G69:G79" si="15">IF(W27=1,0,(E27+F27+G27))</f>
        <v>#VALUE!</v>
      </c>
      <c r="H69" s="196" t="e">
        <f t="shared" ref="H69:H79" si="16">IF(G69&gt;0,1,0)</f>
        <v>#VALUE!</v>
      </c>
      <c r="I69" s="191" t="e">
        <f t="shared" ref="I69:I79" si="17">G69</f>
        <v>#VALUE!</v>
      </c>
      <c r="J69" s="188"/>
      <c r="K69" s="192"/>
      <c r="L69" s="193"/>
      <c r="M69" s="191" t="e">
        <f t="shared" ref="M69:M79" si="18">I69*1.1%</f>
        <v>#VALUE!</v>
      </c>
      <c r="N69" s="194"/>
      <c r="O69" s="188"/>
      <c r="P69" s="188"/>
      <c r="Q69" s="188"/>
      <c r="R69" s="188"/>
      <c r="S69" s="188"/>
      <c r="T69" s="188"/>
      <c r="U69" s="188"/>
      <c r="AB69" s="128"/>
      <c r="AC69" s="128"/>
    </row>
    <row r="70" spans="1:29" s="129" customFormat="1" ht="15" hidden="1" customHeight="1" x14ac:dyDescent="0.2">
      <c r="A70" s="407"/>
      <c r="B70" s="188"/>
      <c r="C70" s="127"/>
      <c r="D70" s="127"/>
      <c r="E70" s="127"/>
      <c r="F70" s="191"/>
      <c r="G70" s="191" t="e">
        <f t="shared" si="15"/>
        <v>#VALUE!</v>
      </c>
      <c r="H70" s="196" t="e">
        <f t="shared" si="16"/>
        <v>#VALUE!</v>
      </c>
      <c r="I70" s="191" t="e">
        <f t="shared" si="17"/>
        <v>#VALUE!</v>
      </c>
      <c r="J70" s="188"/>
      <c r="K70" s="192"/>
      <c r="L70" s="193"/>
      <c r="M70" s="191" t="e">
        <f t="shared" si="18"/>
        <v>#VALUE!</v>
      </c>
      <c r="N70" s="194"/>
      <c r="O70" s="188"/>
      <c r="P70" s="188"/>
      <c r="Q70" s="188"/>
      <c r="R70" s="188"/>
      <c r="S70" s="188"/>
      <c r="T70" s="188"/>
      <c r="U70" s="188"/>
      <c r="AB70" s="128"/>
      <c r="AC70" s="128"/>
    </row>
    <row r="71" spans="1:29" s="129" customFormat="1" ht="15" hidden="1" customHeight="1" x14ac:dyDescent="0.2">
      <c r="A71" s="407"/>
      <c r="B71" s="188"/>
      <c r="C71" s="127"/>
      <c r="D71" s="127"/>
      <c r="E71" s="127"/>
      <c r="F71" s="191"/>
      <c r="G71" s="191" t="e">
        <f t="shared" si="15"/>
        <v>#VALUE!</v>
      </c>
      <c r="H71" s="196" t="e">
        <f t="shared" si="16"/>
        <v>#VALUE!</v>
      </c>
      <c r="I71" s="191" t="e">
        <f t="shared" si="17"/>
        <v>#VALUE!</v>
      </c>
      <c r="J71" s="188"/>
      <c r="K71" s="192"/>
      <c r="L71" s="193"/>
      <c r="M71" s="191" t="e">
        <f t="shared" si="18"/>
        <v>#VALUE!</v>
      </c>
      <c r="N71" s="195"/>
      <c r="O71" s="188"/>
      <c r="P71" s="188"/>
      <c r="Q71" s="188"/>
      <c r="R71" s="188"/>
      <c r="S71" s="188"/>
      <c r="T71" s="188"/>
      <c r="U71" s="188"/>
      <c r="AB71" s="128"/>
      <c r="AC71" s="128"/>
    </row>
    <row r="72" spans="1:29" s="129" customFormat="1" ht="15" hidden="1" customHeight="1" x14ac:dyDescent="0.2">
      <c r="A72" s="407"/>
      <c r="B72" s="188"/>
      <c r="C72" s="127"/>
      <c r="D72" s="127"/>
      <c r="E72" s="127"/>
      <c r="F72" s="191"/>
      <c r="G72" s="191" t="e">
        <f t="shared" si="15"/>
        <v>#VALUE!</v>
      </c>
      <c r="H72" s="196" t="e">
        <f t="shared" si="16"/>
        <v>#VALUE!</v>
      </c>
      <c r="I72" s="191" t="e">
        <f t="shared" si="17"/>
        <v>#VALUE!</v>
      </c>
      <c r="J72" s="188"/>
      <c r="K72" s="192"/>
      <c r="L72" s="188"/>
      <c r="M72" s="191" t="e">
        <f t="shared" si="18"/>
        <v>#VALUE!</v>
      </c>
      <c r="N72" s="188"/>
      <c r="O72" s="188"/>
      <c r="P72" s="188"/>
      <c r="Q72" s="188"/>
      <c r="R72" s="188"/>
      <c r="S72" s="188"/>
      <c r="T72" s="188"/>
      <c r="U72" s="188"/>
      <c r="AB72" s="128"/>
      <c r="AC72" s="128"/>
    </row>
    <row r="73" spans="1:29" s="129" customFormat="1" ht="15" hidden="1" customHeight="1" x14ac:dyDescent="0.2">
      <c r="A73" s="407"/>
      <c r="B73" s="188"/>
      <c r="C73" s="127"/>
      <c r="D73" s="127"/>
      <c r="E73" s="127"/>
      <c r="F73" s="191"/>
      <c r="G73" s="191" t="e">
        <f t="shared" si="15"/>
        <v>#VALUE!</v>
      </c>
      <c r="H73" s="196" t="e">
        <f t="shared" si="16"/>
        <v>#VALUE!</v>
      </c>
      <c r="I73" s="191" t="e">
        <f t="shared" si="17"/>
        <v>#VALUE!</v>
      </c>
      <c r="J73" s="188"/>
      <c r="K73" s="192"/>
      <c r="L73" s="188"/>
      <c r="M73" s="191" t="e">
        <f t="shared" si="18"/>
        <v>#VALUE!</v>
      </c>
      <c r="N73" s="188"/>
      <c r="O73" s="188"/>
      <c r="P73" s="188"/>
      <c r="Q73" s="188"/>
      <c r="R73" s="188"/>
      <c r="S73" s="188"/>
      <c r="T73" s="188"/>
      <c r="U73" s="188"/>
      <c r="AB73" s="128"/>
      <c r="AC73" s="128"/>
    </row>
    <row r="74" spans="1:29" s="129" customFormat="1" ht="15" hidden="1" customHeight="1" x14ac:dyDescent="0.2">
      <c r="A74" s="407"/>
      <c r="B74" s="188"/>
      <c r="C74" s="127"/>
      <c r="D74" s="127"/>
      <c r="E74" s="127"/>
      <c r="F74" s="191"/>
      <c r="G74" s="191" t="e">
        <f t="shared" si="15"/>
        <v>#VALUE!</v>
      </c>
      <c r="H74" s="196" t="e">
        <f t="shared" si="16"/>
        <v>#VALUE!</v>
      </c>
      <c r="I74" s="191" t="e">
        <f t="shared" si="17"/>
        <v>#VALUE!</v>
      </c>
      <c r="J74" s="188"/>
      <c r="K74" s="192"/>
      <c r="L74" s="188"/>
      <c r="M74" s="191" t="e">
        <f t="shared" si="18"/>
        <v>#VALUE!</v>
      </c>
      <c r="N74" s="188"/>
      <c r="O74" s="188"/>
      <c r="P74" s="188"/>
      <c r="Q74" s="188"/>
      <c r="R74" s="188"/>
      <c r="S74" s="188"/>
      <c r="T74" s="188"/>
      <c r="U74" s="188"/>
      <c r="AB74" s="128"/>
      <c r="AC74" s="128"/>
    </row>
    <row r="75" spans="1:29" s="129" customFormat="1" ht="15" hidden="1" customHeight="1" x14ac:dyDescent="0.2">
      <c r="A75" s="407"/>
      <c r="B75" s="188"/>
      <c r="C75" s="127"/>
      <c r="D75" s="127"/>
      <c r="E75" s="127"/>
      <c r="F75" s="191"/>
      <c r="G75" s="191" t="e">
        <f t="shared" si="15"/>
        <v>#VALUE!</v>
      </c>
      <c r="H75" s="196" t="e">
        <f t="shared" si="16"/>
        <v>#VALUE!</v>
      </c>
      <c r="I75" s="191" t="e">
        <f t="shared" si="17"/>
        <v>#VALUE!</v>
      </c>
      <c r="J75" s="188"/>
      <c r="K75" s="192"/>
      <c r="L75" s="188"/>
      <c r="M75" s="191" t="e">
        <f t="shared" si="18"/>
        <v>#VALUE!</v>
      </c>
      <c r="N75" s="188"/>
      <c r="O75" s="188"/>
      <c r="P75" s="188"/>
      <c r="Q75" s="188"/>
      <c r="R75" s="188"/>
      <c r="S75" s="188"/>
      <c r="T75" s="188"/>
      <c r="U75" s="188"/>
      <c r="AB75" s="128"/>
      <c r="AC75" s="128"/>
    </row>
    <row r="76" spans="1:29" s="129" customFormat="1" ht="15" hidden="1" customHeight="1" x14ac:dyDescent="0.2">
      <c r="A76" s="407"/>
      <c r="B76" s="188"/>
      <c r="C76" s="127"/>
      <c r="D76" s="127"/>
      <c r="E76" s="127"/>
      <c r="F76" s="191"/>
      <c r="G76" s="191" t="e">
        <f t="shared" si="15"/>
        <v>#VALUE!</v>
      </c>
      <c r="H76" s="196" t="e">
        <f t="shared" si="16"/>
        <v>#VALUE!</v>
      </c>
      <c r="I76" s="191" t="e">
        <f t="shared" si="17"/>
        <v>#VALUE!</v>
      </c>
      <c r="J76" s="188"/>
      <c r="K76" s="192"/>
      <c r="L76" s="188"/>
      <c r="M76" s="191" t="e">
        <f t="shared" si="18"/>
        <v>#VALUE!</v>
      </c>
      <c r="N76" s="188"/>
      <c r="O76" s="188"/>
      <c r="P76" s="188"/>
      <c r="Q76" s="188"/>
      <c r="R76" s="188"/>
      <c r="S76" s="188"/>
      <c r="T76" s="188"/>
      <c r="U76" s="188"/>
      <c r="AB76" s="128"/>
      <c r="AC76" s="128"/>
    </row>
    <row r="77" spans="1:29" s="129" customFormat="1" ht="15" hidden="1" customHeight="1" x14ac:dyDescent="0.2">
      <c r="A77" s="407"/>
      <c r="B77" s="188"/>
      <c r="C77" s="127"/>
      <c r="D77" s="127"/>
      <c r="E77" s="127"/>
      <c r="F77" s="191"/>
      <c r="G77" s="191" t="e">
        <f t="shared" si="15"/>
        <v>#VALUE!</v>
      </c>
      <c r="H77" s="196" t="e">
        <f t="shared" si="16"/>
        <v>#VALUE!</v>
      </c>
      <c r="I77" s="191" t="e">
        <f t="shared" si="17"/>
        <v>#VALUE!</v>
      </c>
      <c r="J77" s="188"/>
      <c r="K77" s="192"/>
      <c r="L77" s="188"/>
      <c r="M77" s="191" t="e">
        <f t="shared" si="18"/>
        <v>#VALUE!</v>
      </c>
      <c r="N77" s="188"/>
      <c r="O77" s="188"/>
      <c r="P77" s="188"/>
      <c r="Q77" s="188"/>
      <c r="R77" s="188"/>
      <c r="S77" s="188"/>
      <c r="T77" s="188"/>
      <c r="U77" s="188"/>
      <c r="AB77" s="128"/>
      <c r="AC77" s="128"/>
    </row>
    <row r="78" spans="1:29" s="129" customFormat="1" ht="15" hidden="1" customHeight="1" x14ac:dyDescent="0.2">
      <c r="A78" s="407"/>
      <c r="B78" s="188"/>
      <c r="C78" s="127"/>
      <c r="D78" s="127"/>
      <c r="E78" s="127"/>
      <c r="F78" s="191"/>
      <c r="G78" s="191" t="e">
        <f t="shared" si="15"/>
        <v>#VALUE!</v>
      </c>
      <c r="H78" s="196" t="e">
        <f t="shared" si="16"/>
        <v>#VALUE!</v>
      </c>
      <c r="I78" s="191" t="e">
        <f t="shared" si="17"/>
        <v>#VALUE!</v>
      </c>
      <c r="J78" s="188"/>
      <c r="K78" s="192"/>
      <c r="L78" s="188"/>
      <c r="M78" s="191" t="e">
        <f t="shared" si="18"/>
        <v>#VALUE!</v>
      </c>
      <c r="N78" s="188"/>
      <c r="O78" s="188"/>
      <c r="P78" s="188"/>
      <c r="Q78" s="188"/>
      <c r="R78" s="188"/>
      <c r="S78" s="188"/>
      <c r="T78" s="188"/>
      <c r="U78" s="188"/>
      <c r="AB78" s="128"/>
      <c r="AC78" s="128"/>
    </row>
    <row r="79" spans="1:29" s="129" customFormat="1" ht="15" hidden="1" customHeight="1" x14ac:dyDescent="0.2">
      <c r="A79" s="407"/>
      <c r="B79" s="188"/>
      <c r="C79" s="127"/>
      <c r="D79" s="127"/>
      <c r="E79" s="127"/>
      <c r="F79" s="191"/>
      <c r="G79" s="191" t="e">
        <f t="shared" si="15"/>
        <v>#VALUE!</v>
      </c>
      <c r="H79" s="196" t="e">
        <f t="shared" si="16"/>
        <v>#VALUE!</v>
      </c>
      <c r="I79" s="191" t="e">
        <f t="shared" si="17"/>
        <v>#VALUE!</v>
      </c>
      <c r="J79" s="188"/>
      <c r="K79" s="192"/>
      <c r="L79" s="188"/>
      <c r="M79" s="191" t="e">
        <f t="shared" si="18"/>
        <v>#VALUE!</v>
      </c>
      <c r="N79" s="188"/>
      <c r="O79" s="188"/>
      <c r="P79" s="188"/>
      <c r="Q79" s="188"/>
      <c r="R79" s="188"/>
      <c r="S79" s="188"/>
      <c r="T79" s="188"/>
      <c r="U79" s="188"/>
      <c r="AB79" s="128"/>
      <c r="AC79" s="128"/>
    </row>
    <row r="80" spans="1:29" s="129" customFormat="1" ht="15" hidden="1" customHeight="1" x14ac:dyDescent="0.2">
      <c r="A80" s="407"/>
      <c r="B80" s="188"/>
      <c r="C80" s="127"/>
      <c r="D80" s="127"/>
      <c r="E80" s="127"/>
      <c r="F80" s="188"/>
      <c r="G80" s="191"/>
      <c r="H80" s="196"/>
      <c r="I80" s="191" t="e">
        <f>SUM(I68:I79)</f>
        <v>#VALUE!</v>
      </c>
      <c r="J80" s="188"/>
      <c r="K80" s="192"/>
      <c r="L80" s="188"/>
      <c r="M80" s="191" t="e">
        <f>SUM(M68:M79)</f>
        <v>#VALUE!</v>
      </c>
      <c r="N80" s="188" t="s">
        <v>49</v>
      </c>
      <c r="O80" s="188"/>
      <c r="P80" s="188"/>
      <c r="Q80" s="188"/>
      <c r="R80" s="188"/>
      <c r="S80" s="188"/>
      <c r="T80" s="188"/>
      <c r="U80" s="188"/>
      <c r="AB80" s="128"/>
      <c r="AC80" s="128"/>
    </row>
    <row r="81" spans="1:29" s="129" customFormat="1" ht="15" hidden="1" customHeight="1" x14ac:dyDescent="0.2">
      <c r="A81" s="407"/>
      <c r="B81" s="188"/>
      <c r="C81" s="127"/>
      <c r="D81" s="127"/>
      <c r="E81" s="127"/>
      <c r="F81" s="188"/>
      <c r="G81" s="191"/>
      <c r="H81" s="196" t="e">
        <f>SUM(H68:H79)</f>
        <v>#VALUE!</v>
      </c>
      <c r="I81" s="191" t="e">
        <f>148200/12*H81</f>
        <v>#VALUE!</v>
      </c>
      <c r="J81" s="188" t="s">
        <v>52</v>
      </c>
      <c r="K81" s="192"/>
      <c r="L81" s="188"/>
      <c r="M81" s="191" t="e">
        <f>I81*1.1%</f>
        <v>#VALUE!</v>
      </c>
      <c r="N81" s="188" t="s">
        <v>50</v>
      </c>
      <c r="O81" s="188"/>
      <c r="P81" s="188"/>
      <c r="Q81" s="188"/>
      <c r="R81" s="188"/>
      <c r="S81" s="188"/>
      <c r="T81" s="188"/>
      <c r="U81" s="188"/>
      <c r="AB81" s="128"/>
      <c r="AC81" s="128"/>
    </row>
    <row r="82" spans="1:29" s="127" customFormat="1" hidden="1" x14ac:dyDescent="0.2">
      <c r="A82" s="408"/>
      <c r="B82" s="188"/>
      <c r="F82" s="188"/>
      <c r="G82" s="188"/>
      <c r="H82" s="129"/>
      <c r="I82" s="192"/>
      <c r="J82" s="188"/>
      <c r="K82" s="188"/>
      <c r="L82" s="188"/>
      <c r="M82" s="191" t="e">
        <f>ROUND((M81-M80)/5,2)*5</f>
        <v>#VALUE!</v>
      </c>
      <c r="N82" s="188" t="s">
        <v>46</v>
      </c>
      <c r="O82" s="188"/>
      <c r="P82" s="188"/>
      <c r="Q82" s="188"/>
      <c r="R82" s="188"/>
      <c r="S82" s="188"/>
      <c r="T82" s="188"/>
      <c r="U82" s="188"/>
      <c r="AB82" s="128"/>
      <c r="AC82" s="128"/>
    </row>
    <row r="83" spans="1:29" s="127" customFormat="1" x14ac:dyDescent="0.2">
      <c r="A83" s="187"/>
      <c r="B83" s="187"/>
      <c r="F83" s="187"/>
      <c r="G83" s="187"/>
      <c r="H83" s="187"/>
      <c r="I83" s="187"/>
      <c r="J83" s="187"/>
      <c r="K83" s="187"/>
      <c r="L83" s="187"/>
      <c r="M83" s="187"/>
      <c r="N83" s="187"/>
      <c r="O83" s="187"/>
      <c r="P83" s="187"/>
      <c r="Q83" s="187"/>
      <c r="R83" s="187"/>
      <c r="AB83" s="128"/>
      <c r="AC83" s="128"/>
    </row>
    <row r="84" spans="1:29" s="127" customFormat="1" x14ac:dyDescent="0.2">
      <c r="A84" s="187"/>
      <c r="B84" s="187"/>
      <c r="F84" s="187"/>
      <c r="G84" s="187"/>
      <c r="H84" s="187"/>
      <c r="I84" s="187"/>
      <c r="J84" s="187"/>
      <c r="K84" s="187"/>
      <c r="L84" s="187"/>
      <c r="M84" s="187"/>
      <c r="N84" s="187"/>
      <c r="O84" s="187"/>
      <c r="P84" s="187"/>
      <c r="Q84" s="187"/>
      <c r="R84" s="187"/>
      <c r="AB84" s="128"/>
      <c r="AC84" s="128"/>
    </row>
    <row r="85" spans="1:29" s="127" customFormat="1" x14ac:dyDescent="0.2">
      <c r="B85" s="187"/>
      <c r="F85" s="187"/>
      <c r="G85" s="187"/>
      <c r="H85" s="187"/>
      <c r="I85" s="187"/>
      <c r="J85" s="187"/>
      <c r="K85" s="187"/>
      <c r="L85" s="187"/>
      <c r="M85" s="187"/>
      <c r="N85" s="187"/>
      <c r="O85" s="187"/>
      <c r="P85" s="187"/>
      <c r="Q85" s="187"/>
      <c r="R85" s="187"/>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86"/>
      <c r="V97" s="114"/>
      <c r="W97" s="114"/>
      <c r="X97" s="114"/>
      <c r="Y97" s="114"/>
      <c r="Z97" s="114"/>
      <c r="AA97" s="114"/>
      <c r="AB97" s="115"/>
      <c r="AC97" s="115"/>
      <c r="AD97" s="127"/>
      <c r="AE97" s="127"/>
    </row>
    <row r="98" spans="4:31" s="79" customFormat="1" x14ac:dyDescent="0.2">
      <c r="D98" s="186"/>
      <c r="V98" s="114"/>
      <c r="W98" s="114"/>
      <c r="X98" s="114"/>
      <c r="Y98" s="114"/>
      <c r="Z98" s="114"/>
      <c r="AA98" s="114"/>
      <c r="AB98" s="115"/>
      <c r="AC98" s="115"/>
      <c r="AD98" s="127"/>
      <c r="AE98" s="127"/>
    </row>
    <row r="99" spans="4:31" s="79" customFormat="1" x14ac:dyDescent="0.2">
      <c r="D99" s="186"/>
      <c r="E99" s="186"/>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A3:L4"/>
    <mergeCell ref="S6:T6"/>
    <mergeCell ref="F8:H8"/>
    <mergeCell ref="M8:T8"/>
    <mergeCell ref="C10:E10"/>
    <mergeCell ref="K11:M11"/>
    <mergeCell ref="C13:G14"/>
    <mergeCell ref="K13:M13"/>
    <mergeCell ref="N13:T13"/>
    <mergeCell ref="C15:G16"/>
    <mergeCell ref="K15:M15"/>
    <mergeCell ref="N15:T15"/>
    <mergeCell ref="C17:G18"/>
    <mergeCell ref="K17:M17"/>
    <mergeCell ref="N17:T17"/>
    <mergeCell ref="C19:G19"/>
    <mergeCell ref="N19:T19"/>
    <mergeCell ref="C20:F20"/>
    <mergeCell ref="N22:N23"/>
    <mergeCell ref="O22:O23"/>
    <mergeCell ref="P22:P23"/>
    <mergeCell ref="C22:D24"/>
    <mergeCell ref="E22:F22"/>
    <mergeCell ref="G22:G24"/>
    <mergeCell ref="H22:H24"/>
    <mergeCell ref="I22:I23"/>
    <mergeCell ref="J22:J24"/>
    <mergeCell ref="C25:D25"/>
    <mergeCell ref="S25:T25"/>
    <mergeCell ref="K22:K24"/>
    <mergeCell ref="L22:L23"/>
    <mergeCell ref="M22:M23"/>
    <mergeCell ref="Q22:Q23"/>
    <mergeCell ref="R22:R23"/>
    <mergeCell ref="S22:T24"/>
    <mergeCell ref="E23:E24"/>
    <mergeCell ref="F23:F24"/>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C40:D40"/>
    <mergeCell ref="S40:T40"/>
    <mergeCell ref="C43:K43"/>
    <mergeCell ref="M43:N45"/>
    <mergeCell ref="Q43:T45"/>
    <mergeCell ref="C44:K44"/>
    <mergeCell ref="C45:K45"/>
  </mergeCells>
  <conditionalFormatting sqref="Q8:R8">
    <cfRule type="expression" dxfId="172" priority="10" stopIfTrue="1">
      <formula>W17=1</formula>
    </cfRule>
  </conditionalFormatting>
  <conditionalFormatting sqref="S8:T8">
    <cfRule type="expression" dxfId="171" priority="11" stopIfTrue="1">
      <formula>AB17=1</formula>
    </cfRule>
  </conditionalFormatting>
  <conditionalFormatting sqref="E40:O40 H38:J39 L26:M39 Q40:R40 R26:R39 H26:I37">
    <cfRule type="cellIs" dxfId="170" priority="8" stopIfTrue="1" operator="equal">
      <formula>0</formula>
    </cfRule>
  </conditionalFormatting>
  <conditionalFormatting sqref="G10">
    <cfRule type="cellIs" priority="9" stopIfTrue="1" operator="equal">
      <formula>0</formula>
    </cfRule>
  </conditionalFormatting>
  <conditionalFormatting sqref="N8:O8">
    <cfRule type="expression" dxfId="169" priority="12" stopIfTrue="1">
      <formula>U17=1</formula>
    </cfRule>
  </conditionalFormatting>
  <conditionalFormatting sqref="P8">
    <cfRule type="expression" dxfId="168" priority="7" stopIfTrue="1">
      <formula>V17=1</formula>
    </cfRule>
  </conditionalFormatting>
  <conditionalFormatting sqref="P40">
    <cfRule type="cellIs" dxfId="167" priority="6" stopIfTrue="1" operator="equal">
      <formula>0</formula>
    </cfRule>
  </conditionalFormatting>
  <conditionalFormatting sqref="N26:Q37">
    <cfRule type="cellIs" dxfId="166" priority="4" stopIfTrue="1" operator="equal">
      <formula>0</formula>
    </cfRule>
    <cfRule type="expression" dxfId="165" priority="5" stopIfTrue="1">
      <formula>$N$24&lt;&gt;""</formula>
    </cfRule>
  </conditionalFormatting>
  <conditionalFormatting sqref="M8">
    <cfRule type="expression" dxfId="164" priority="13" stopIfTrue="1">
      <formula>N17=1</formula>
    </cfRule>
  </conditionalFormatting>
  <conditionalFormatting sqref="C38 J38">
    <cfRule type="expression" dxfId="163" priority="1" stopIfTrue="1">
      <formula>$E$40+$F$40+$G$40=0</formula>
    </cfRule>
  </conditionalFormatting>
  <printOptions horizontalCentered="1" verticalCentered="1"/>
  <pageMargins left="0.31496062992125984" right="0.31496062992125984" top="0.27559055118110237" bottom="0.27559055118110237"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24</vt:i4>
      </vt:variant>
    </vt:vector>
  </HeadingPairs>
  <TitlesOfParts>
    <vt:vector size="49" baseType="lpstr">
      <vt:lpstr>AKIS</vt:lpstr>
      <vt:lpstr>Stammblatt</vt:lpstr>
      <vt:lpstr>Lohnmeldung</vt:lpstr>
      <vt:lpstr>Zusammenzug</vt:lpstr>
      <vt:lpstr>LB 1</vt:lpstr>
      <vt:lpstr>LB 2</vt:lpstr>
      <vt:lpstr>LB 3</vt:lpstr>
      <vt:lpstr>LB 4</vt:lpstr>
      <vt:lpstr>LB 5</vt:lpstr>
      <vt:lpstr>LB 6</vt:lpstr>
      <vt:lpstr>LB 7</vt:lpstr>
      <vt:lpstr>LB 8</vt:lpstr>
      <vt:lpstr>LB 9</vt:lpstr>
      <vt:lpstr>LB 10</vt:lpstr>
      <vt:lpstr>LB 11</vt:lpstr>
      <vt:lpstr>LB 12</vt:lpstr>
      <vt:lpstr>LB 13</vt:lpstr>
      <vt:lpstr>LB 14</vt:lpstr>
      <vt:lpstr>LB 15</vt:lpstr>
      <vt:lpstr>LB 16</vt:lpstr>
      <vt:lpstr>LB 17</vt:lpstr>
      <vt:lpstr>LB 18</vt:lpstr>
      <vt:lpstr>Jugendliche 1</vt:lpstr>
      <vt:lpstr>Jugendliche 2</vt:lpstr>
      <vt:lpstr>Jugendliche 3</vt:lpstr>
      <vt:lpstr>'Jugendliche 1'!Druckbereich</vt:lpstr>
      <vt:lpstr>'Jugendliche 2'!Druckbereich</vt:lpstr>
      <vt:lpstr>'Jugendliche 3'!Druckbereich</vt:lpstr>
      <vt:lpstr>'LB 1'!Druckbereich</vt:lpstr>
      <vt:lpstr>'LB 10'!Druckbereich</vt:lpstr>
      <vt:lpstr>'LB 11'!Druckbereich</vt:lpstr>
      <vt:lpstr>'LB 12'!Druckbereich</vt:lpstr>
      <vt:lpstr>'LB 13'!Druckbereich</vt:lpstr>
      <vt:lpstr>'LB 14'!Druckbereich</vt:lpstr>
      <vt:lpstr>'LB 15'!Druckbereich</vt:lpstr>
      <vt:lpstr>'LB 16'!Druckbereich</vt:lpstr>
      <vt:lpstr>'LB 17'!Druckbereich</vt:lpstr>
      <vt:lpstr>'LB 18'!Druckbereich</vt:lpstr>
      <vt:lpstr>'LB 2'!Druckbereich</vt:lpstr>
      <vt:lpstr>'LB 3'!Druckbereich</vt:lpstr>
      <vt:lpstr>'LB 4'!Druckbereich</vt:lpstr>
      <vt:lpstr>'LB 5'!Druckbereich</vt:lpstr>
      <vt:lpstr>'LB 6'!Druckbereich</vt:lpstr>
      <vt:lpstr>'LB 7'!Druckbereich</vt:lpstr>
      <vt:lpstr>'LB 8'!Druckbereich</vt:lpstr>
      <vt:lpstr>'LB 9'!Druckbereich</vt:lpstr>
      <vt:lpstr>Lohnmeldung!Druckbereich</vt:lpstr>
      <vt:lpstr>Stammblatt!Druckbereich</vt:lpstr>
      <vt:lpstr>Zusammenzug!Druckbereich</vt:lpstr>
    </vt:vector>
  </TitlesOfParts>
  <Company>9001 St.Gallen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Massimo Toniolo</dc:creator>
  <cp:lastModifiedBy>Marco Reichmuth</cp:lastModifiedBy>
  <cp:lastPrinted>2022-11-18T11:48:44Z</cp:lastPrinted>
  <dcterms:created xsi:type="dcterms:W3CDTF">2003-12-02T12:46:57Z</dcterms:created>
  <dcterms:modified xsi:type="dcterms:W3CDTF">2023-12-27T16:05:37Z</dcterms:modified>
</cp:coreProperties>
</file>