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DieseArbeitsmappe"/>
  <mc:AlternateContent xmlns:mc="http://schemas.openxmlformats.org/markup-compatibility/2006">
    <mc:Choice Requires="x15">
      <x15ac:absPath xmlns:x15ac="http://schemas.microsoft.com/office/spreadsheetml/2010/11/ac" url="X:\Intranet\Formulare\Lohnblatt\Lohnblatt 2025\"/>
    </mc:Choice>
  </mc:AlternateContent>
  <xr:revisionPtr revIDLastSave="0" documentId="13_ncr:1_{915FDBFB-E927-4141-A0BD-A6C983E57D9F}" xr6:coauthVersionLast="47" xr6:coauthVersionMax="47" xr10:uidLastSave="{00000000-0000-0000-0000-000000000000}"/>
  <bookViews>
    <workbookView xWindow="-120" yWindow="-120" windowWidth="38640" windowHeight="15840" tabRatio="863" firstSheet="1" activeTab="1" xr2:uid="{00000000-000D-0000-FFFF-FFFF00000000}"/>
  </bookViews>
  <sheets>
    <sheet name="AKIS" sheetId="73" state="hidden" r:id="rId1"/>
    <sheet name="Foglio di base" sheetId="165" r:id="rId2"/>
    <sheet name="Notifica" sheetId="13" r:id="rId3"/>
    <sheet name="Riassunto" sheetId="143" r:id="rId4"/>
    <sheet name="Scheda 1" sheetId="1" r:id="rId5"/>
    <sheet name="Scheda 2" sheetId="169" r:id="rId6"/>
    <sheet name="Scheda 3" sheetId="170" r:id="rId7"/>
    <sheet name="Scheda 4" sheetId="171" r:id="rId8"/>
    <sheet name="Scheda 5" sheetId="172" r:id="rId9"/>
    <sheet name="Scheda 6" sheetId="173" r:id="rId10"/>
    <sheet name="Scheda 7" sheetId="174" r:id="rId11"/>
    <sheet name="Scheda 8" sheetId="175" r:id="rId12"/>
    <sheet name="Scheda 9" sheetId="176" r:id="rId13"/>
    <sheet name="Scheda 10" sheetId="177" r:id="rId14"/>
    <sheet name="Scheda 11" sheetId="178" r:id="rId15"/>
    <sheet name="Scheda 12" sheetId="179" r:id="rId16"/>
    <sheet name="Scheda 13" sheetId="180" r:id="rId17"/>
    <sheet name="Scheda 14" sheetId="181" r:id="rId18"/>
    <sheet name="Scheda 15" sheetId="182" r:id="rId19"/>
    <sheet name="Scheda 16" sheetId="183" r:id="rId20"/>
    <sheet name="Scheda 17" sheetId="184" r:id="rId21"/>
    <sheet name="Scheda 18" sheetId="185" r:id="rId22"/>
    <sheet name="Minorenne 1" sheetId="186" r:id="rId23"/>
    <sheet name="Minorenne 2" sheetId="189" r:id="rId24"/>
    <sheet name="Minorenne 3" sheetId="190" r:id="rId25"/>
  </sheets>
  <definedNames>
    <definedName name="_xlnm.Print_Area" localSheetId="1">'Foglio di base'!$C$5:$O$43</definedName>
    <definedName name="_xlnm.Print_Area" localSheetId="22">'Minorenne 1'!$B$5:$U$48</definedName>
    <definedName name="_xlnm.Print_Area" localSheetId="23">'Minorenne 2'!$B$5:$U$48</definedName>
    <definedName name="_xlnm.Print_Area" localSheetId="24">'Minorenne 3'!$B$5:$U$48</definedName>
    <definedName name="_xlnm.Print_Area" localSheetId="2">Notifica!$B$2:$L$38</definedName>
    <definedName name="_xlnm.Print_Area" localSheetId="3">Riassunto!$C$5:$W$42</definedName>
    <definedName name="_xlnm.Print_Area" localSheetId="4">'Scheda 1'!$B$5:$U$48</definedName>
    <definedName name="_xlnm.Print_Area" localSheetId="13">'Scheda 10'!$B$5:$U$48</definedName>
    <definedName name="_xlnm.Print_Area" localSheetId="14">'Scheda 11'!$B$5:$U$48</definedName>
    <definedName name="_xlnm.Print_Area" localSheetId="15">'Scheda 12'!$B$5:$U$48</definedName>
    <definedName name="_xlnm.Print_Area" localSheetId="16">'Scheda 13'!$B$5:$U$48</definedName>
    <definedName name="_xlnm.Print_Area" localSheetId="17">'Scheda 14'!$B$5:$U$48</definedName>
    <definedName name="_xlnm.Print_Area" localSheetId="18">'Scheda 15'!$B$5:$U$48</definedName>
    <definedName name="_xlnm.Print_Area" localSheetId="19">'Scheda 16'!$B$5:$U$48</definedName>
    <definedName name="_xlnm.Print_Area" localSheetId="20">'Scheda 17'!$B$5:$U$48</definedName>
    <definedName name="_xlnm.Print_Area" localSheetId="21">'Scheda 18'!$B$5:$U$48</definedName>
    <definedName name="_xlnm.Print_Area" localSheetId="5">'Scheda 2'!$B$5:$U$48</definedName>
    <definedName name="_xlnm.Print_Area" localSheetId="6">'Scheda 3'!$B$5:$U$48</definedName>
    <definedName name="_xlnm.Print_Area" localSheetId="7">'Scheda 4'!$B$5:$U$48</definedName>
    <definedName name="_xlnm.Print_Area" localSheetId="8">'Scheda 5'!$B$5:$U$48</definedName>
    <definedName name="_xlnm.Print_Area" localSheetId="9">'Scheda 6'!$B$5:$U$48</definedName>
    <definedName name="_xlnm.Print_Area" localSheetId="10">'Scheda 7'!$B$5:$U$48</definedName>
    <definedName name="_xlnm.Print_Area" localSheetId="11">'Scheda 8'!$B$5:$U$48</definedName>
    <definedName name="_xlnm.Print_Area" localSheetId="12">'Scheda 9'!$B$5:$U$48</definedName>
  </definedNames>
  <calcPr calcId="191029" iterate="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6" i="169" l="1"/>
  <c r="I6" i="170"/>
  <c r="I6" i="171"/>
  <c r="I6" i="172"/>
  <c r="I6" i="173"/>
  <c r="I6" i="174"/>
  <c r="I6" i="175"/>
  <c r="I6" i="176"/>
  <c r="I6" i="177"/>
  <c r="I6" i="178"/>
  <c r="I6" i="179"/>
  <c r="I6" i="180"/>
  <c r="I6" i="181"/>
  <c r="I6" i="182"/>
  <c r="I6" i="183"/>
  <c r="I6" i="184"/>
  <c r="I6" i="185"/>
  <c r="R25" i="165" l="1"/>
  <c r="R26" i="165"/>
  <c r="R27" i="165"/>
  <c r="R28" i="165"/>
  <c r="R29" i="165"/>
  <c r="R30" i="165"/>
  <c r="R31" i="165"/>
  <c r="R32" i="165"/>
  <c r="R33" i="165"/>
  <c r="R34" i="165"/>
  <c r="R35" i="165"/>
  <c r="R36" i="165"/>
  <c r="R37" i="165"/>
  <c r="R38" i="165"/>
  <c r="R39" i="165"/>
  <c r="R40" i="165"/>
  <c r="R41" i="165"/>
  <c r="R24" i="165"/>
  <c r="CK41" i="165"/>
  <c r="CH41" i="165"/>
  <c r="CJ41" i="165" s="1"/>
  <c r="CG41" i="165"/>
  <c r="CK40" i="165"/>
  <c r="CJ40" i="165"/>
  <c r="CH40" i="165"/>
  <c r="CI40" i="165" s="1"/>
  <c r="CG40" i="165"/>
  <c r="CK39" i="165"/>
  <c r="CH39" i="165"/>
  <c r="CJ39" i="165" s="1"/>
  <c r="CG39" i="165"/>
  <c r="CK38" i="165"/>
  <c r="CJ38" i="165"/>
  <c r="CH38" i="165"/>
  <c r="CI38" i="165" s="1"/>
  <c r="CG38" i="165"/>
  <c r="CK37" i="165"/>
  <c r="CH37" i="165"/>
  <c r="CJ37" i="165" s="1"/>
  <c r="CG37" i="165"/>
  <c r="CK36" i="165"/>
  <c r="CJ36" i="165"/>
  <c r="CH36" i="165"/>
  <c r="CI36" i="165" s="1"/>
  <c r="CG36" i="165"/>
  <c r="CK35" i="165"/>
  <c r="CH35" i="165"/>
  <c r="CJ35" i="165" s="1"/>
  <c r="CG35" i="165"/>
  <c r="CK34" i="165"/>
  <c r="CJ34" i="165"/>
  <c r="CH34" i="165"/>
  <c r="CI34" i="165" s="1"/>
  <c r="CG34" i="165"/>
  <c r="CK33" i="165"/>
  <c r="CH33" i="165"/>
  <c r="CJ33" i="165" s="1"/>
  <c r="CG33" i="165"/>
  <c r="CK32" i="165"/>
  <c r="CJ32" i="165"/>
  <c r="CH32" i="165"/>
  <c r="CI32" i="165" s="1"/>
  <c r="CG32" i="165"/>
  <c r="CK31" i="165"/>
  <c r="CH31" i="165"/>
  <c r="CJ31" i="165" s="1"/>
  <c r="CG31" i="165"/>
  <c r="CK30" i="165"/>
  <c r="CJ30" i="165"/>
  <c r="CH30" i="165"/>
  <c r="CI30" i="165" s="1"/>
  <c r="CG30" i="165"/>
  <c r="CK29" i="165"/>
  <c r="CH29" i="165"/>
  <c r="CJ29" i="165" s="1"/>
  <c r="CG29" i="165"/>
  <c r="CK28" i="165"/>
  <c r="CJ28" i="165"/>
  <c r="CH28" i="165"/>
  <c r="CI28" i="165" s="1"/>
  <c r="CG28" i="165"/>
  <c r="CK27" i="165"/>
  <c r="CH27" i="165"/>
  <c r="CI27" i="165" s="1"/>
  <c r="CG27" i="165"/>
  <c r="CK26" i="165"/>
  <c r="CJ26" i="165"/>
  <c r="CH26" i="165"/>
  <c r="CI26" i="165" s="1"/>
  <c r="CG26" i="165"/>
  <c r="CK25" i="165"/>
  <c r="CH25" i="165"/>
  <c r="CJ25" i="165" s="1"/>
  <c r="CG25" i="165"/>
  <c r="CK24" i="165"/>
  <c r="CJ24" i="165"/>
  <c r="CH24" i="165"/>
  <c r="CI24" i="165" s="1"/>
  <c r="CG24" i="165"/>
  <c r="U41" i="165"/>
  <c r="U40" i="165"/>
  <c r="X41" i="165"/>
  <c r="W41" i="165"/>
  <c r="X40" i="165"/>
  <c r="W40" i="165"/>
  <c r="CI29" i="165" l="1"/>
  <c r="CI31" i="165"/>
  <c r="CI33" i="165"/>
  <c r="CI35" i="165"/>
  <c r="CI37" i="165"/>
  <c r="CI39" i="165"/>
  <c r="CI41" i="165"/>
  <c r="CJ27" i="165"/>
  <c r="CI25" i="165"/>
  <c r="C11" i="169" l="1"/>
  <c r="C11" i="170"/>
  <c r="C11" i="171"/>
  <c r="C11" i="172"/>
  <c r="C11" i="173"/>
  <c r="C11" i="174"/>
  <c r="C11" i="175"/>
  <c r="C11" i="176"/>
  <c r="C11" i="177"/>
  <c r="C11" i="178"/>
  <c r="C11" i="179"/>
  <c r="C11" i="180"/>
  <c r="C11" i="181"/>
  <c r="C11" i="182"/>
  <c r="C11" i="183"/>
  <c r="C11" i="184"/>
  <c r="C11" i="185"/>
  <c r="C11" i="186"/>
  <c r="C11" i="189"/>
  <c r="C11" i="190"/>
  <c r="C11" i="1"/>
  <c r="T47" i="169"/>
  <c r="T47" i="170"/>
  <c r="T47" i="171"/>
  <c r="T47" i="172"/>
  <c r="T47" i="173"/>
  <c r="T47" i="174"/>
  <c r="T47" i="175"/>
  <c r="T47" i="176"/>
  <c r="T47" i="177"/>
  <c r="T47" i="178"/>
  <c r="T47" i="179"/>
  <c r="T47" i="180"/>
  <c r="T47" i="181"/>
  <c r="T47" i="182"/>
  <c r="T47" i="183"/>
  <c r="T47" i="184"/>
  <c r="T47" i="185"/>
  <c r="T47" i="186"/>
  <c r="T47" i="189"/>
  <c r="T47" i="190"/>
  <c r="T47" i="1"/>
  <c r="V42" i="143"/>
  <c r="C38" i="13"/>
  <c r="G11" i="165"/>
  <c r="Q6" i="165"/>
  <c r="M8" i="185" l="1"/>
  <c r="M8" i="184"/>
  <c r="E6" i="143"/>
  <c r="M41" i="165" l="1"/>
  <c r="M40" i="165"/>
  <c r="P26" i="189" l="1"/>
  <c r="X41" i="186"/>
  <c r="X37" i="186"/>
  <c r="X36" i="186"/>
  <c r="X35" i="186"/>
  <c r="X34" i="186"/>
  <c r="X33" i="186"/>
  <c r="X32" i="186"/>
  <c r="X31" i="186"/>
  <c r="X30" i="186"/>
  <c r="X29" i="186"/>
  <c r="X28" i="186"/>
  <c r="X27" i="186"/>
  <c r="X26" i="186"/>
  <c r="X41" i="190"/>
  <c r="X37" i="190"/>
  <c r="X36" i="190"/>
  <c r="X35" i="190"/>
  <c r="X34" i="190"/>
  <c r="X33" i="190"/>
  <c r="X32" i="190"/>
  <c r="X31" i="190"/>
  <c r="X30" i="190"/>
  <c r="X29" i="190"/>
  <c r="X28" i="190"/>
  <c r="X27" i="190"/>
  <c r="X26" i="190"/>
  <c r="X41" i="189"/>
  <c r="X37" i="189"/>
  <c r="X36" i="189"/>
  <c r="X35" i="189"/>
  <c r="X34" i="189"/>
  <c r="X33" i="189"/>
  <c r="X32" i="189"/>
  <c r="X31" i="189"/>
  <c r="X30" i="189"/>
  <c r="X29" i="189"/>
  <c r="X28" i="189"/>
  <c r="X27" i="189"/>
  <c r="X26" i="189"/>
  <c r="P28" i="189"/>
  <c r="P29" i="189"/>
  <c r="P31" i="189"/>
  <c r="P33" i="189"/>
  <c r="P35" i="189"/>
  <c r="P37" i="189"/>
  <c r="Q27" i="184"/>
  <c r="O37" i="184"/>
  <c r="P29" i="185"/>
  <c r="P32" i="185"/>
  <c r="P34" i="185"/>
  <c r="P37" i="185"/>
  <c r="N26" i="178"/>
  <c r="N40" i="190"/>
  <c r="K40" i="190"/>
  <c r="J40" i="190"/>
  <c r="H40" i="190"/>
  <c r="G40" i="190"/>
  <c r="F40" i="190"/>
  <c r="E40" i="190"/>
  <c r="Y37" i="190"/>
  <c r="L37" i="190"/>
  <c r="I37" i="190"/>
  <c r="Y36" i="190"/>
  <c r="L36" i="190"/>
  <c r="I36" i="190"/>
  <c r="Y35" i="190"/>
  <c r="L35" i="190"/>
  <c r="I35" i="190"/>
  <c r="Y34" i="190"/>
  <c r="L34" i="190"/>
  <c r="I34" i="190"/>
  <c r="Y33" i="190"/>
  <c r="L33" i="190"/>
  <c r="I33" i="190"/>
  <c r="Y32" i="190"/>
  <c r="L32" i="190"/>
  <c r="I32" i="190"/>
  <c r="Y31" i="190"/>
  <c r="L31" i="190"/>
  <c r="I31" i="190"/>
  <c r="Y30" i="190"/>
  <c r="L30" i="190"/>
  <c r="I30" i="190"/>
  <c r="Y29" i="190"/>
  <c r="L29" i="190"/>
  <c r="I29" i="190"/>
  <c r="Y28" i="190"/>
  <c r="L28" i="190"/>
  <c r="I28" i="190"/>
  <c r="Y27" i="190"/>
  <c r="L27" i="190"/>
  <c r="I27" i="190"/>
  <c r="Y26" i="190"/>
  <c r="L26" i="190"/>
  <c r="L40" i="190" s="1"/>
  <c r="I26" i="190"/>
  <c r="P32" i="190"/>
  <c r="N24" i="190"/>
  <c r="N19" i="190"/>
  <c r="I19" i="190"/>
  <c r="C19" i="190"/>
  <c r="U17" i="190"/>
  <c r="N17" i="190"/>
  <c r="C17" i="190"/>
  <c r="C15" i="190"/>
  <c r="C13" i="190"/>
  <c r="E11" i="190"/>
  <c r="V8" i="190"/>
  <c r="V9" i="190"/>
  <c r="V7" i="190"/>
  <c r="N40" i="189"/>
  <c r="K40" i="189"/>
  <c r="J40" i="189"/>
  <c r="H40" i="189"/>
  <c r="G40" i="189"/>
  <c r="F40" i="189"/>
  <c r="E40" i="189"/>
  <c r="Y37" i="189"/>
  <c r="L37" i="189"/>
  <c r="I37" i="189"/>
  <c r="Y36" i="189"/>
  <c r="L36" i="189"/>
  <c r="I36" i="189"/>
  <c r="Y35" i="189"/>
  <c r="L35" i="189"/>
  <c r="I35" i="189"/>
  <c r="Y34" i="189"/>
  <c r="L34" i="189"/>
  <c r="I34" i="189"/>
  <c r="Y33" i="189"/>
  <c r="L33" i="189"/>
  <c r="I33" i="189"/>
  <c r="Y32" i="189"/>
  <c r="L32" i="189"/>
  <c r="I32" i="189"/>
  <c r="Y31" i="189"/>
  <c r="L31" i="189"/>
  <c r="I31" i="189"/>
  <c r="Y30" i="189"/>
  <c r="L30" i="189"/>
  <c r="I30" i="189"/>
  <c r="Y29" i="189"/>
  <c r="L29" i="189"/>
  <c r="I29" i="189"/>
  <c r="Y28" i="189"/>
  <c r="L28" i="189"/>
  <c r="I28" i="189"/>
  <c r="Y27" i="189"/>
  <c r="L27" i="189"/>
  <c r="I27" i="189"/>
  <c r="Y26" i="189"/>
  <c r="L26" i="189"/>
  <c r="L40" i="189"/>
  <c r="I26" i="189"/>
  <c r="N24" i="189"/>
  <c r="N19" i="189"/>
  <c r="I19" i="189"/>
  <c r="C19" i="189"/>
  <c r="U17" i="189"/>
  <c r="N17" i="189"/>
  <c r="C17" i="189"/>
  <c r="C15" i="189"/>
  <c r="C13" i="189"/>
  <c r="E11" i="189"/>
  <c r="V8" i="189"/>
  <c r="V9" i="189"/>
  <c r="V7" i="189"/>
  <c r="P27" i="186"/>
  <c r="N24" i="186"/>
  <c r="N17" i="186"/>
  <c r="N19" i="186"/>
  <c r="I19" i="186"/>
  <c r="F7" i="165"/>
  <c r="K19" i="1"/>
  <c r="V7" i="1" s="1"/>
  <c r="K19" i="170"/>
  <c r="K19" i="171"/>
  <c r="V7" i="171" s="1"/>
  <c r="K19" i="172"/>
  <c r="K19" i="173"/>
  <c r="K19" i="174"/>
  <c r="K19" i="175"/>
  <c r="V7" i="175" s="1"/>
  <c r="K19" i="176"/>
  <c r="K19" i="177"/>
  <c r="V7" i="177" s="1"/>
  <c r="K19" i="178"/>
  <c r="K19" i="179"/>
  <c r="V7" i="179" s="1"/>
  <c r="V9" i="179" s="1"/>
  <c r="K19" i="180"/>
  <c r="V7" i="180"/>
  <c r="K19" i="181"/>
  <c r="K19" i="182"/>
  <c r="V7" i="182" s="1"/>
  <c r="V9" i="182" s="1"/>
  <c r="K19" i="183"/>
  <c r="K19" i="184"/>
  <c r="K19" i="185"/>
  <c r="V7" i="185" s="1"/>
  <c r="K19" i="169"/>
  <c r="V7" i="169" s="1"/>
  <c r="E7" i="13"/>
  <c r="B3" i="73" s="1"/>
  <c r="V7" i="170"/>
  <c r="V7" i="172"/>
  <c r="V9" i="172" s="1"/>
  <c r="V7" i="173"/>
  <c r="V7" i="174"/>
  <c r="V7" i="176"/>
  <c r="V9" i="176" s="1"/>
  <c r="V7" i="178"/>
  <c r="V7" i="181"/>
  <c r="V7" i="183"/>
  <c r="V7" i="184"/>
  <c r="V9" i="184" s="1"/>
  <c r="K40" i="186"/>
  <c r="J40" i="186"/>
  <c r="G40" i="186"/>
  <c r="F40" i="186"/>
  <c r="E40" i="186"/>
  <c r="Y37" i="186"/>
  <c r="L37" i="186"/>
  <c r="I37" i="186"/>
  <c r="Y36" i="186"/>
  <c r="L36" i="186"/>
  <c r="I36" i="186"/>
  <c r="Y35" i="186"/>
  <c r="L35" i="186"/>
  <c r="I35" i="186"/>
  <c r="Y34" i="186"/>
  <c r="L34" i="186"/>
  <c r="I34" i="186"/>
  <c r="Y33" i="186"/>
  <c r="L33" i="186"/>
  <c r="I33" i="186"/>
  <c r="Y32" i="186"/>
  <c r="L32" i="186"/>
  <c r="I32" i="186"/>
  <c r="Y31" i="186"/>
  <c r="L31" i="186"/>
  <c r="I31" i="186"/>
  <c r="Y30" i="186"/>
  <c r="L30" i="186"/>
  <c r="I30" i="186"/>
  <c r="Y29" i="186"/>
  <c r="L29" i="186"/>
  <c r="I29" i="186"/>
  <c r="Y28" i="186"/>
  <c r="L28" i="186"/>
  <c r="I28" i="186"/>
  <c r="Y27" i="186"/>
  <c r="L27" i="186"/>
  <c r="I27" i="186"/>
  <c r="Y26" i="186"/>
  <c r="L26" i="186"/>
  <c r="I26" i="186"/>
  <c r="C19" i="186"/>
  <c r="C17" i="186"/>
  <c r="C15" i="186"/>
  <c r="C13" i="186"/>
  <c r="E11" i="186"/>
  <c r="V7" i="186"/>
  <c r="W7" i="186"/>
  <c r="Q24" i="185"/>
  <c r="Q26" i="185" s="1"/>
  <c r="P24" i="185"/>
  <c r="P27" i="185" s="1"/>
  <c r="O24" i="185"/>
  <c r="O26" i="185" s="1"/>
  <c r="N24" i="185"/>
  <c r="K17" i="185"/>
  <c r="K15" i="185"/>
  <c r="C49" i="185"/>
  <c r="D54" i="185"/>
  <c r="K13" i="185"/>
  <c r="K11" i="185"/>
  <c r="Q24" i="184"/>
  <c r="Q30" i="184" s="1"/>
  <c r="P24" i="184"/>
  <c r="O24" i="184"/>
  <c r="O28" i="184" s="1"/>
  <c r="N24" i="184"/>
  <c r="N27" i="184" s="1"/>
  <c r="K17" i="184"/>
  <c r="K15" i="184"/>
  <c r="K13" i="184"/>
  <c r="K11" i="184"/>
  <c r="Q24" i="183"/>
  <c r="Q29" i="183" s="1"/>
  <c r="P24" i="183"/>
  <c r="O24" i="183"/>
  <c r="O27" i="183" s="1"/>
  <c r="N24" i="183"/>
  <c r="N27" i="183" s="1"/>
  <c r="K17" i="183"/>
  <c r="K15" i="183"/>
  <c r="C49" i="183" s="1"/>
  <c r="D54" i="183" s="1"/>
  <c r="K13" i="183"/>
  <c r="K11" i="183"/>
  <c r="Q24" i="182"/>
  <c r="P24" i="182"/>
  <c r="P29" i="182" s="1"/>
  <c r="O24" i="182"/>
  <c r="N24" i="182"/>
  <c r="N26" i="182" s="1"/>
  <c r="K17" i="182"/>
  <c r="K15" i="182"/>
  <c r="K13" i="182"/>
  <c r="K11" i="182"/>
  <c r="Q24" i="181"/>
  <c r="P24" i="181"/>
  <c r="P28" i="181" s="1"/>
  <c r="O24" i="181"/>
  <c r="N24" i="181"/>
  <c r="N26" i="181" s="1"/>
  <c r="K17" i="181"/>
  <c r="K15" i="181"/>
  <c r="C49" i="181" s="1"/>
  <c r="D54" i="181" s="1"/>
  <c r="K13" i="181"/>
  <c r="K11" i="181"/>
  <c r="Q24" i="180"/>
  <c r="P24" i="180"/>
  <c r="P27" i="180" s="1"/>
  <c r="O24" i="180"/>
  <c r="O26" i="180" s="1"/>
  <c r="N24" i="180"/>
  <c r="K17" i="180"/>
  <c r="K15" i="180"/>
  <c r="C49" i="180" s="1"/>
  <c r="D54" i="180" s="1"/>
  <c r="K13" i="180"/>
  <c r="K11" i="180"/>
  <c r="Q24" i="179"/>
  <c r="P24" i="179"/>
  <c r="P26" i="179" s="1"/>
  <c r="O24" i="179"/>
  <c r="N24" i="179"/>
  <c r="K17" i="179"/>
  <c r="K15" i="179"/>
  <c r="C49" i="179" s="1"/>
  <c r="D54" i="179" s="1"/>
  <c r="K13" i="179"/>
  <c r="K11" i="179"/>
  <c r="Q24" i="178"/>
  <c r="P24" i="178"/>
  <c r="P37" i="178" s="1"/>
  <c r="O24" i="178"/>
  <c r="N24" i="178"/>
  <c r="N28" i="178" s="1"/>
  <c r="K17" i="178"/>
  <c r="K15" i="178"/>
  <c r="C49" i="178" s="1"/>
  <c r="D54" i="178" s="1"/>
  <c r="K13" i="178"/>
  <c r="K11" i="178"/>
  <c r="Q24" i="177"/>
  <c r="Q29" i="177" s="1"/>
  <c r="P24" i="177"/>
  <c r="O24" i="177"/>
  <c r="N24" i="177"/>
  <c r="W7" i="177"/>
  <c r="K17" i="177"/>
  <c r="K15" i="177"/>
  <c r="K13" i="177"/>
  <c r="K11" i="177"/>
  <c r="Q24" i="176"/>
  <c r="P24" i="176"/>
  <c r="O24" i="176"/>
  <c r="N24" i="176"/>
  <c r="N31" i="176" s="1"/>
  <c r="K17" i="176"/>
  <c r="K15" i="176"/>
  <c r="K13" i="176"/>
  <c r="K11" i="176"/>
  <c r="Q24" i="175"/>
  <c r="P24" i="175"/>
  <c r="O24" i="175"/>
  <c r="N24" i="175"/>
  <c r="N35" i="175" s="1"/>
  <c r="K17" i="175"/>
  <c r="K15" i="175"/>
  <c r="K13" i="175"/>
  <c r="K11" i="175"/>
  <c r="Q24" i="174"/>
  <c r="P24" i="174"/>
  <c r="O24" i="174"/>
  <c r="N24" i="174"/>
  <c r="N30" i="174" s="1"/>
  <c r="K17" i="174"/>
  <c r="M38" i="174"/>
  <c r="K15" i="174"/>
  <c r="C49" i="174" s="1"/>
  <c r="D54" i="174" s="1"/>
  <c r="K13" i="174"/>
  <c r="K11" i="174"/>
  <c r="Q24" i="173"/>
  <c r="P24" i="173"/>
  <c r="O24" i="173"/>
  <c r="N24" i="173"/>
  <c r="K17" i="173"/>
  <c r="J39" i="173" s="1"/>
  <c r="C39" i="173" s="1"/>
  <c r="K15" i="173"/>
  <c r="K13" i="173"/>
  <c r="K11" i="173"/>
  <c r="Q24" i="172"/>
  <c r="P24" i="172"/>
  <c r="O24" i="172"/>
  <c r="N24" i="172"/>
  <c r="K17" i="172"/>
  <c r="K15" i="172"/>
  <c r="K13" i="172"/>
  <c r="K11" i="172"/>
  <c r="Q24" i="171"/>
  <c r="P24" i="171"/>
  <c r="O24" i="171"/>
  <c r="N24" i="171"/>
  <c r="K17" i="171"/>
  <c r="K15" i="171"/>
  <c r="K13" i="171"/>
  <c r="K11" i="171"/>
  <c r="Q24" i="170"/>
  <c r="P24" i="170"/>
  <c r="O24" i="170"/>
  <c r="N24" i="170"/>
  <c r="K17" i="170"/>
  <c r="K15" i="170"/>
  <c r="K13" i="170"/>
  <c r="K11" i="170"/>
  <c r="Q24" i="169"/>
  <c r="P24" i="169"/>
  <c r="O24" i="169"/>
  <c r="N24" i="169"/>
  <c r="K17" i="169"/>
  <c r="K15" i="169"/>
  <c r="K13" i="169"/>
  <c r="K11" i="169"/>
  <c r="K40" i="185"/>
  <c r="O39" i="143"/>
  <c r="J40" i="185"/>
  <c r="G40" i="185"/>
  <c r="K39" i="143" s="1"/>
  <c r="F40" i="185"/>
  <c r="J39" i="143" s="1"/>
  <c r="E40" i="185"/>
  <c r="I39" i="143"/>
  <c r="Y37" i="185"/>
  <c r="L37" i="185"/>
  <c r="I37" i="185"/>
  <c r="Y36" i="185"/>
  <c r="L36" i="185"/>
  <c r="I36" i="185"/>
  <c r="Y35" i="185"/>
  <c r="L35" i="185"/>
  <c r="I35" i="185"/>
  <c r="Y34" i="185"/>
  <c r="L34" i="185"/>
  <c r="I34" i="185"/>
  <c r="Y33" i="185"/>
  <c r="L33" i="185"/>
  <c r="I33" i="185"/>
  <c r="Y32" i="185"/>
  <c r="L32" i="185"/>
  <c r="I32" i="185"/>
  <c r="Y31" i="185"/>
  <c r="L31" i="185"/>
  <c r="Y30" i="185"/>
  <c r="L30" i="185"/>
  <c r="I30" i="185"/>
  <c r="Y29" i="185"/>
  <c r="L29" i="185"/>
  <c r="Y28" i="185"/>
  <c r="L28" i="185"/>
  <c r="I28" i="185"/>
  <c r="Y27" i="185"/>
  <c r="L27" i="185"/>
  <c r="I27" i="185"/>
  <c r="Y26" i="185"/>
  <c r="L26" i="185"/>
  <c r="I26" i="185"/>
  <c r="C19" i="185"/>
  <c r="C17" i="185"/>
  <c r="C15" i="185"/>
  <c r="C13" i="185"/>
  <c r="E11" i="185"/>
  <c r="K40" i="184"/>
  <c r="O38" i="143" s="1"/>
  <c r="J40" i="184"/>
  <c r="N25" i="73"/>
  <c r="G40" i="184"/>
  <c r="K38" i="143" s="1"/>
  <c r="F40" i="184"/>
  <c r="J38" i="143" s="1"/>
  <c r="E40" i="184"/>
  <c r="I38" i="143" s="1"/>
  <c r="Y37" i="184"/>
  <c r="L37" i="184"/>
  <c r="I37" i="184"/>
  <c r="Y36" i="184"/>
  <c r="L36" i="184"/>
  <c r="I36" i="184"/>
  <c r="Y35" i="184"/>
  <c r="L35" i="184"/>
  <c r="I35" i="184"/>
  <c r="Y34" i="184"/>
  <c r="L34" i="184"/>
  <c r="I34" i="184"/>
  <c r="Y33" i="184"/>
  <c r="L33" i="184"/>
  <c r="I33" i="184"/>
  <c r="Y32" i="184"/>
  <c r="L32" i="184"/>
  <c r="I32" i="184"/>
  <c r="Y31" i="184"/>
  <c r="L31" i="184"/>
  <c r="I31" i="184"/>
  <c r="Y30" i="184"/>
  <c r="L30" i="184"/>
  <c r="I30" i="184"/>
  <c r="Y29" i="184"/>
  <c r="L29" i="184"/>
  <c r="Y28" i="184"/>
  <c r="L28" i="184"/>
  <c r="I28" i="184"/>
  <c r="Y27" i="184"/>
  <c r="L27" i="184"/>
  <c r="I27" i="184"/>
  <c r="Y26" i="184"/>
  <c r="L26" i="184"/>
  <c r="C19" i="184"/>
  <c r="C17" i="184"/>
  <c r="C49" i="184"/>
  <c r="D54" i="184" s="1"/>
  <c r="C15" i="184"/>
  <c r="C13" i="184"/>
  <c r="E11" i="184"/>
  <c r="K40" i="183"/>
  <c r="O37" i="143" s="1"/>
  <c r="J40" i="183"/>
  <c r="N37" i="143"/>
  <c r="G40" i="183"/>
  <c r="K37" i="143" s="1"/>
  <c r="F40" i="183"/>
  <c r="J37" i="143" s="1"/>
  <c r="E40" i="183"/>
  <c r="I37" i="143" s="1"/>
  <c r="Y37" i="183"/>
  <c r="L37" i="183"/>
  <c r="H37" i="183"/>
  <c r="I37" i="183" s="1"/>
  <c r="Y36" i="183"/>
  <c r="L36" i="183"/>
  <c r="H36" i="183"/>
  <c r="I36" i="183" s="1"/>
  <c r="Y35" i="183"/>
  <c r="L35" i="183"/>
  <c r="H35" i="183"/>
  <c r="I35" i="183" s="1"/>
  <c r="Y34" i="183"/>
  <c r="L34" i="183"/>
  <c r="H34" i="183"/>
  <c r="I34" i="183" s="1"/>
  <c r="Y33" i="183"/>
  <c r="L33" i="183"/>
  <c r="H33" i="183"/>
  <c r="I33" i="183" s="1"/>
  <c r="Y32" i="183"/>
  <c r="L32" i="183"/>
  <c r="H32" i="183"/>
  <c r="I32" i="183" s="1"/>
  <c r="Y31" i="183"/>
  <c r="L31" i="183"/>
  <c r="H31" i="183"/>
  <c r="I31" i="183" s="1"/>
  <c r="Y30" i="183"/>
  <c r="L30" i="183"/>
  <c r="H30" i="183"/>
  <c r="I30" i="183" s="1"/>
  <c r="Y29" i="183"/>
  <c r="L29" i="183"/>
  <c r="H29" i="183"/>
  <c r="I29" i="183" s="1"/>
  <c r="Y28" i="183"/>
  <c r="L28" i="183"/>
  <c r="H28" i="183"/>
  <c r="I28" i="183" s="1"/>
  <c r="Y27" i="183"/>
  <c r="L27" i="183"/>
  <c r="H27" i="183"/>
  <c r="I27" i="183" s="1"/>
  <c r="Y26" i="183"/>
  <c r="L26" i="183"/>
  <c r="H26" i="183"/>
  <c r="I26" i="183" s="1"/>
  <c r="C19" i="183"/>
  <c r="C17" i="183"/>
  <c r="C15" i="183"/>
  <c r="C13" i="183"/>
  <c r="E11" i="183"/>
  <c r="W7" i="183"/>
  <c r="K40" i="182"/>
  <c r="O36" i="143" s="1"/>
  <c r="J40" i="182"/>
  <c r="N23" i="73"/>
  <c r="G40" i="182"/>
  <c r="K36" i="143" s="1"/>
  <c r="F40" i="182"/>
  <c r="J36" i="143" s="1"/>
  <c r="E40" i="182"/>
  <c r="I36" i="143"/>
  <c r="M38" i="182"/>
  <c r="Y37" i="182"/>
  <c r="L37" i="182"/>
  <c r="H37" i="182"/>
  <c r="I37" i="182" s="1"/>
  <c r="Y36" i="182"/>
  <c r="L36" i="182"/>
  <c r="H36" i="182"/>
  <c r="I36" i="182" s="1"/>
  <c r="Y35" i="182"/>
  <c r="L35" i="182"/>
  <c r="H35" i="182"/>
  <c r="I35" i="182" s="1"/>
  <c r="Y34" i="182"/>
  <c r="L34" i="182"/>
  <c r="H34" i="182"/>
  <c r="I34" i="182" s="1"/>
  <c r="Y33" i="182"/>
  <c r="L33" i="182"/>
  <c r="H33" i="182"/>
  <c r="I33" i="182" s="1"/>
  <c r="Y32" i="182"/>
  <c r="L32" i="182"/>
  <c r="H32" i="182"/>
  <c r="I32" i="182" s="1"/>
  <c r="Y31" i="182"/>
  <c r="L31" i="182"/>
  <c r="H31" i="182"/>
  <c r="I31" i="182" s="1"/>
  <c r="Y30" i="182"/>
  <c r="L30" i="182"/>
  <c r="H30" i="182"/>
  <c r="I30" i="182" s="1"/>
  <c r="Y29" i="182"/>
  <c r="L29" i="182"/>
  <c r="H29" i="182"/>
  <c r="I29" i="182" s="1"/>
  <c r="Y28" i="182"/>
  <c r="L28" i="182"/>
  <c r="H28" i="182"/>
  <c r="I28" i="182" s="1"/>
  <c r="Y27" i="182"/>
  <c r="L27" i="182"/>
  <c r="H27" i="182"/>
  <c r="I27" i="182" s="1"/>
  <c r="Y26" i="182"/>
  <c r="L26" i="182"/>
  <c r="H26" i="182"/>
  <c r="I26" i="182" s="1"/>
  <c r="C19" i="182"/>
  <c r="C17" i="182"/>
  <c r="C49" i="182"/>
  <c r="D54" i="182" s="1"/>
  <c r="C15" i="182"/>
  <c r="C13" i="182"/>
  <c r="E11" i="182"/>
  <c r="V8" i="182"/>
  <c r="K40" i="181"/>
  <c r="O35" i="143"/>
  <c r="J40" i="181"/>
  <c r="N35" i="143" s="1"/>
  <c r="G40" i="181"/>
  <c r="K35" i="143" s="1"/>
  <c r="F40" i="181"/>
  <c r="J35" i="143"/>
  <c r="E40" i="181"/>
  <c r="I35" i="143" s="1"/>
  <c r="Y37" i="181"/>
  <c r="L37" i="181"/>
  <c r="H37" i="181"/>
  <c r="I37" i="181" s="1"/>
  <c r="Y36" i="181"/>
  <c r="L36" i="181"/>
  <c r="H36" i="181"/>
  <c r="I36" i="181" s="1"/>
  <c r="Y35" i="181"/>
  <c r="L35" i="181"/>
  <c r="H35" i="181"/>
  <c r="I35" i="181" s="1"/>
  <c r="Y34" i="181"/>
  <c r="L34" i="181"/>
  <c r="H34" i="181"/>
  <c r="I34" i="181" s="1"/>
  <c r="Y33" i="181"/>
  <c r="L33" i="181"/>
  <c r="H33" i="181"/>
  <c r="I33" i="181" s="1"/>
  <c r="Y32" i="181"/>
  <c r="L32" i="181"/>
  <c r="H32" i="181"/>
  <c r="I32" i="181" s="1"/>
  <c r="Y31" i="181"/>
  <c r="L31" i="181"/>
  <c r="H31" i="181"/>
  <c r="I31" i="181" s="1"/>
  <c r="Y30" i="181"/>
  <c r="L30" i="181"/>
  <c r="H30" i="181"/>
  <c r="I30" i="181" s="1"/>
  <c r="Y29" i="181"/>
  <c r="L29" i="181"/>
  <c r="L40" i="181" s="1"/>
  <c r="P35" i="143" s="1"/>
  <c r="H29" i="181"/>
  <c r="I29" i="181" s="1"/>
  <c r="Y28" i="181"/>
  <c r="L28" i="181"/>
  <c r="H28" i="181"/>
  <c r="I28" i="181" s="1"/>
  <c r="Y27" i="181"/>
  <c r="L27" i="181"/>
  <c r="H27" i="181"/>
  <c r="I27" i="181" s="1"/>
  <c r="Y26" i="181"/>
  <c r="N33" i="13" s="1"/>
  <c r="L26" i="181"/>
  <c r="H26" i="181"/>
  <c r="I26" i="181" s="1"/>
  <c r="C19" i="181"/>
  <c r="C17" i="181"/>
  <c r="C15" i="181"/>
  <c r="C13" i="181"/>
  <c r="E11" i="181"/>
  <c r="K40" i="180"/>
  <c r="O34" i="143"/>
  <c r="J40" i="180"/>
  <c r="N21" i="73" s="1"/>
  <c r="G40" i="180"/>
  <c r="K34" i="143" s="1"/>
  <c r="F40" i="180"/>
  <c r="J34" i="143" s="1"/>
  <c r="E40" i="180"/>
  <c r="I34" i="143" s="1"/>
  <c r="Y37" i="180"/>
  <c r="L37" i="180"/>
  <c r="H37" i="180"/>
  <c r="I37" i="180" s="1"/>
  <c r="Y36" i="180"/>
  <c r="L36" i="180"/>
  <c r="H36" i="180"/>
  <c r="Y35" i="180"/>
  <c r="L35" i="180"/>
  <c r="H35" i="180"/>
  <c r="I35" i="180" s="1"/>
  <c r="Y34" i="180"/>
  <c r="L34" i="180"/>
  <c r="H34" i="180"/>
  <c r="Y33" i="180"/>
  <c r="L33" i="180"/>
  <c r="H33" i="180"/>
  <c r="I33" i="180" s="1"/>
  <c r="Y32" i="180"/>
  <c r="L32" i="180"/>
  <c r="H32" i="180"/>
  <c r="I32" i="180" s="1"/>
  <c r="Y31" i="180"/>
  <c r="L31" i="180"/>
  <c r="H31" i="180"/>
  <c r="I31" i="180" s="1"/>
  <c r="Y30" i="180"/>
  <c r="L30" i="180"/>
  <c r="L40" i="180" s="1"/>
  <c r="P34" i="143" s="1"/>
  <c r="H30" i="180"/>
  <c r="I30" i="180" s="1"/>
  <c r="Y29" i="180"/>
  <c r="L29" i="180"/>
  <c r="H29" i="180"/>
  <c r="I29" i="180" s="1"/>
  <c r="Y28" i="180"/>
  <c r="L28" i="180"/>
  <c r="H28" i="180"/>
  <c r="I28" i="180" s="1"/>
  <c r="Y27" i="180"/>
  <c r="L27" i="180"/>
  <c r="H27" i="180"/>
  <c r="I27" i="180" s="1"/>
  <c r="Y26" i="180"/>
  <c r="M32" i="13" s="1"/>
  <c r="L26" i="180"/>
  <c r="H26" i="180"/>
  <c r="I26" i="180" s="1"/>
  <c r="C19" i="180"/>
  <c r="C17" i="180"/>
  <c r="C15" i="180"/>
  <c r="C13" i="180"/>
  <c r="E11" i="180"/>
  <c r="K40" i="179"/>
  <c r="O33" i="143"/>
  <c r="J40" i="179"/>
  <c r="N33" i="143" s="1"/>
  <c r="G40" i="179"/>
  <c r="K33" i="143" s="1"/>
  <c r="F40" i="179"/>
  <c r="J33" i="143" s="1"/>
  <c r="E40" i="179"/>
  <c r="I33" i="143" s="1"/>
  <c r="Y37" i="179"/>
  <c r="L37" i="179"/>
  <c r="H37" i="179"/>
  <c r="I37" i="179" s="1"/>
  <c r="Y36" i="179"/>
  <c r="L36" i="179"/>
  <c r="H36" i="179"/>
  <c r="I36" i="179" s="1"/>
  <c r="Y35" i="179"/>
  <c r="L35" i="179"/>
  <c r="H35" i="179"/>
  <c r="I35" i="179" s="1"/>
  <c r="Y34" i="179"/>
  <c r="L34" i="179"/>
  <c r="H34" i="179"/>
  <c r="I34" i="179" s="1"/>
  <c r="Y33" i="179"/>
  <c r="L33" i="179"/>
  <c r="H33" i="179"/>
  <c r="I33" i="179" s="1"/>
  <c r="Y32" i="179"/>
  <c r="L32" i="179"/>
  <c r="H32" i="179"/>
  <c r="I32" i="179" s="1"/>
  <c r="Y31" i="179"/>
  <c r="L31" i="179"/>
  <c r="H31" i="179"/>
  <c r="I31" i="179" s="1"/>
  <c r="Y30" i="179"/>
  <c r="L30" i="179"/>
  <c r="H30" i="179"/>
  <c r="I30" i="179" s="1"/>
  <c r="Y29" i="179"/>
  <c r="L29" i="179"/>
  <c r="H29" i="179"/>
  <c r="I29" i="179" s="1"/>
  <c r="Y28" i="179"/>
  <c r="M31" i="13" s="1"/>
  <c r="L28" i="179"/>
  <c r="H28" i="179"/>
  <c r="I28" i="179" s="1"/>
  <c r="Y27" i="179"/>
  <c r="L27" i="179"/>
  <c r="L40" i="179" s="1"/>
  <c r="P33" i="143" s="1"/>
  <c r="H27" i="179"/>
  <c r="I27" i="179" s="1"/>
  <c r="Y26" i="179"/>
  <c r="L26" i="179"/>
  <c r="H26" i="179"/>
  <c r="I26" i="179" s="1"/>
  <c r="C19" i="179"/>
  <c r="C17" i="179"/>
  <c r="C15" i="179"/>
  <c r="C13" i="179"/>
  <c r="E11" i="179"/>
  <c r="W7" i="179"/>
  <c r="K40" i="178"/>
  <c r="O32" i="143" s="1"/>
  <c r="J40" i="178"/>
  <c r="N19" i="73"/>
  <c r="G40" i="178"/>
  <c r="K32" i="143" s="1"/>
  <c r="F40" i="178"/>
  <c r="J32" i="143"/>
  <c r="E40" i="178"/>
  <c r="I32" i="143" s="1"/>
  <c r="Y37" i="178"/>
  <c r="L37" i="178"/>
  <c r="H37" i="178"/>
  <c r="I37" i="178" s="1"/>
  <c r="Y36" i="178"/>
  <c r="L36" i="178"/>
  <c r="H36" i="178"/>
  <c r="I36" i="178" s="1"/>
  <c r="Y35" i="178"/>
  <c r="L35" i="178"/>
  <c r="H35" i="178"/>
  <c r="I35" i="178" s="1"/>
  <c r="Y34" i="178"/>
  <c r="L34" i="178"/>
  <c r="H34" i="178"/>
  <c r="I34" i="178" s="1"/>
  <c r="Y33" i="178"/>
  <c r="L33" i="178"/>
  <c r="H33" i="178"/>
  <c r="I33" i="178" s="1"/>
  <c r="Y32" i="178"/>
  <c r="L32" i="178"/>
  <c r="H32" i="178"/>
  <c r="I32" i="178" s="1"/>
  <c r="Y31" i="178"/>
  <c r="L31" i="178"/>
  <c r="H31" i="178"/>
  <c r="I31" i="178" s="1"/>
  <c r="Y30" i="178"/>
  <c r="L30" i="178"/>
  <c r="H30" i="178"/>
  <c r="I30" i="178" s="1"/>
  <c r="Y29" i="178"/>
  <c r="L29" i="178"/>
  <c r="H29" i="178"/>
  <c r="I29" i="178" s="1"/>
  <c r="Y28" i="178"/>
  <c r="L28" i="178"/>
  <c r="H28" i="178"/>
  <c r="I28" i="178" s="1"/>
  <c r="Y27" i="178"/>
  <c r="L27" i="178"/>
  <c r="H27" i="178"/>
  <c r="I27" i="178" s="1"/>
  <c r="Y26" i="178"/>
  <c r="L26" i="178"/>
  <c r="L40" i="178" s="1"/>
  <c r="P32" i="143" s="1"/>
  <c r="H26" i="178"/>
  <c r="C19" i="178"/>
  <c r="C17" i="178"/>
  <c r="C15" i="178"/>
  <c r="C13" i="178"/>
  <c r="E11" i="178"/>
  <c r="W7" i="178"/>
  <c r="K40" i="177"/>
  <c r="O31" i="143" s="1"/>
  <c r="J40" i="177"/>
  <c r="N31" i="143" s="1"/>
  <c r="G40" i="177"/>
  <c r="K31" i="143"/>
  <c r="F40" i="177"/>
  <c r="J31" i="143" s="1"/>
  <c r="E40" i="177"/>
  <c r="I31" i="143" s="1"/>
  <c r="Y37" i="177"/>
  <c r="L37" i="177"/>
  <c r="H37" i="177"/>
  <c r="I37" i="177" s="1"/>
  <c r="Y36" i="177"/>
  <c r="L36" i="177"/>
  <c r="H36" i="177"/>
  <c r="I36" i="177" s="1"/>
  <c r="Y35" i="177"/>
  <c r="L35" i="177"/>
  <c r="H35" i="177"/>
  <c r="I35" i="177" s="1"/>
  <c r="Y34" i="177"/>
  <c r="L34" i="177"/>
  <c r="H34" i="177"/>
  <c r="I34" i="177" s="1"/>
  <c r="Y33" i="177"/>
  <c r="L33" i="177"/>
  <c r="H33" i="177"/>
  <c r="I33" i="177" s="1"/>
  <c r="Y32" i="177"/>
  <c r="L32" i="177"/>
  <c r="H32" i="177"/>
  <c r="I32" i="177" s="1"/>
  <c r="Y31" i="177"/>
  <c r="L31" i="177"/>
  <c r="H31" i="177"/>
  <c r="Y30" i="177"/>
  <c r="L30" i="177"/>
  <c r="H30" i="177"/>
  <c r="I30" i="177" s="1"/>
  <c r="Y29" i="177"/>
  <c r="L29" i="177"/>
  <c r="L40" i="177" s="1"/>
  <c r="P31" i="143" s="1"/>
  <c r="H29" i="177"/>
  <c r="I29" i="177" s="1"/>
  <c r="Y28" i="177"/>
  <c r="L28" i="177"/>
  <c r="H28" i="177"/>
  <c r="I28" i="177" s="1"/>
  <c r="Y27" i="177"/>
  <c r="L27" i="177"/>
  <c r="H27" i="177"/>
  <c r="I27" i="177" s="1"/>
  <c r="Y26" i="177"/>
  <c r="M29" i="13" s="1"/>
  <c r="L26" i="177"/>
  <c r="H26" i="177"/>
  <c r="I26" i="177" s="1"/>
  <c r="C19" i="177"/>
  <c r="C17" i="177"/>
  <c r="C49" i="177"/>
  <c r="D54" i="177" s="1"/>
  <c r="C15" i="177"/>
  <c r="C13" i="177"/>
  <c r="E11" i="177"/>
  <c r="K40" i="176"/>
  <c r="O30" i="143" s="1"/>
  <c r="J40" i="176"/>
  <c r="N17" i="73" s="1"/>
  <c r="N30" i="143"/>
  <c r="G40" i="176"/>
  <c r="K30" i="143" s="1"/>
  <c r="F40" i="176"/>
  <c r="J30" i="143" s="1"/>
  <c r="E40" i="176"/>
  <c r="I30" i="143"/>
  <c r="Y37" i="176"/>
  <c r="L37" i="176"/>
  <c r="H37" i="176"/>
  <c r="I37" i="176" s="1"/>
  <c r="Y36" i="176"/>
  <c r="L36" i="176"/>
  <c r="H36" i="176"/>
  <c r="I36" i="176" s="1"/>
  <c r="Y35" i="176"/>
  <c r="L35" i="176"/>
  <c r="H35" i="176"/>
  <c r="I35" i="176" s="1"/>
  <c r="Y34" i="176"/>
  <c r="L34" i="176"/>
  <c r="H34" i="176"/>
  <c r="I34" i="176" s="1"/>
  <c r="Y33" i="176"/>
  <c r="L33" i="176"/>
  <c r="H33" i="176"/>
  <c r="I33" i="176" s="1"/>
  <c r="Y32" i="176"/>
  <c r="L32" i="176"/>
  <c r="H32" i="176"/>
  <c r="I32" i="176" s="1"/>
  <c r="Y31" i="176"/>
  <c r="L31" i="176"/>
  <c r="H31" i="176"/>
  <c r="I31" i="176" s="1"/>
  <c r="Y30" i="176"/>
  <c r="L30" i="176"/>
  <c r="H30" i="176"/>
  <c r="I30" i="176" s="1"/>
  <c r="Y29" i="176"/>
  <c r="L29" i="176"/>
  <c r="H29" i="176"/>
  <c r="I29" i="176" s="1"/>
  <c r="Y28" i="176"/>
  <c r="N28" i="13" s="1"/>
  <c r="L28" i="176"/>
  <c r="H28" i="176"/>
  <c r="I28" i="176" s="1"/>
  <c r="Y27" i="176"/>
  <c r="L27" i="176"/>
  <c r="H27" i="176"/>
  <c r="I27" i="176" s="1"/>
  <c r="Y26" i="176"/>
  <c r="L26" i="176"/>
  <c r="H26" i="176"/>
  <c r="I26" i="176" s="1"/>
  <c r="C19" i="176"/>
  <c r="M38" i="176"/>
  <c r="C17" i="176"/>
  <c r="C49" i="176"/>
  <c r="D54" i="176" s="1"/>
  <c r="C15" i="176"/>
  <c r="C13" i="176"/>
  <c r="E11" i="176"/>
  <c r="V8" i="176"/>
  <c r="K40" i="175"/>
  <c r="O29" i="143"/>
  <c r="J40" i="175"/>
  <c r="N16" i="73" s="1"/>
  <c r="G40" i="175"/>
  <c r="K29" i="143" s="1"/>
  <c r="F40" i="175"/>
  <c r="J29" i="143" s="1"/>
  <c r="E40" i="175"/>
  <c r="I29" i="143" s="1"/>
  <c r="Y37" i="175"/>
  <c r="L37" i="175"/>
  <c r="H37" i="175"/>
  <c r="I37" i="175" s="1"/>
  <c r="Y36" i="175"/>
  <c r="L36" i="175"/>
  <c r="H36" i="175"/>
  <c r="I36" i="175" s="1"/>
  <c r="Y35" i="175"/>
  <c r="L35" i="175"/>
  <c r="H35" i="175"/>
  <c r="Y34" i="175"/>
  <c r="L34" i="175"/>
  <c r="H34" i="175"/>
  <c r="I34" i="175" s="1"/>
  <c r="Y33" i="175"/>
  <c r="L33" i="175"/>
  <c r="H33" i="175"/>
  <c r="I33" i="175" s="1"/>
  <c r="Y32" i="175"/>
  <c r="L32" i="175"/>
  <c r="H32" i="175"/>
  <c r="I32" i="175" s="1"/>
  <c r="Y31" i="175"/>
  <c r="L31" i="175"/>
  <c r="H31" i="175"/>
  <c r="I31" i="175" s="1"/>
  <c r="Y30" i="175"/>
  <c r="L30" i="175"/>
  <c r="H30" i="175"/>
  <c r="I30" i="175" s="1"/>
  <c r="Y29" i="175"/>
  <c r="L29" i="175"/>
  <c r="H29" i="175"/>
  <c r="I29" i="175" s="1"/>
  <c r="Y28" i="175"/>
  <c r="L28" i="175"/>
  <c r="H28" i="175"/>
  <c r="I28" i="175" s="1"/>
  <c r="Y27" i="175"/>
  <c r="N27" i="13" s="1"/>
  <c r="L27" i="175"/>
  <c r="H27" i="175"/>
  <c r="I27" i="175" s="1"/>
  <c r="Y26" i="175"/>
  <c r="L26" i="175"/>
  <c r="L40" i="175" s="1"/>
  <c r="P29" i="143" s="1"/>
  <c r="H26" i="175"/>
  <c r="C19" i="175"/>
  <c r="C17" i="175"/>
  <c r="C49" i="175"/>
  <c r="D54" i="175" s="1"/>
  <c r="C15" i="175"/>
  <c r="C13" i="175"/>
  <c r="E11" i="175"/>
  <c r="K40" i="174"/>
  <c r="O28" i="143"/>
  <c r="J40" i="174"/>
  <c r="N28" i="143"/>
  <c r="G40" i="174"/>
  <c r="K28" i="143"/>
  <c r="F40" i="174"/>
  <c r="J28" i="143" s="1"/>
  <c r="E40" i="174"/>
  <c r="I28" i="143" s="1"/>
  <c r="Y37" i="174"/>
  <c r="L37" i="174"/>
  <c r="H37" i="174"/>
  <c r="I37" i="174" s="1"/>
  <c r="Y36" i="174"/>
  <c r="L36" i="174"/>
  <c r="H36" i="174"/>
  <c r="I36" i="174" s="1"/>
  <c r="Y35" i="174"/>
  <c r="L35" i="174"/>
  <c r="H35" i="174"/>
  <c r="I35" i="174" s="1"/>
  <c r="Y34" i="174"/>
  <c r="L34" i="174"/>
  <c r="H34" i="174"/>
  <c r="I34" i="174" s="1"/>
  <c r="Y33" i="174"/>
  <c r="L33" i="174"/>
  <c r="H33" i="174"/>
  <c r="I33" i="174" s="1"/>
  <c r="Y32" i="174"/>
  <c r="L32" i="174"/>
  <c r="H32" i="174"/>
  <c r="I32" i="174" s="1"/>
  <c r="Y31" i="174"/>
  <c r="L31" i="174"/>
  <c r="H31" i="174"/>
  <c r="I31" i="174" s="1"/>
  <c r="Y30" i="174"/>
  <c r="L30" i="174"/>
  <c r="H30" i="174"/>
  <c r="I30" i="174" s="1"/>
  <c r="Y29" i="174"/>
  <c r="L29" i="174"/>
  <c r="H29" i="174"/>
  <c r="I29" i="174" s="1"/>
  <c r="Y28" i="174"/>
  <c r="M26" i="13" s="1"/>
  <c r="L28" i="174"/>
  <c r="H28" i="174"/>
  <c r="I28" i="174" s="1"/>
  <c r="Y27" i="174"/>
  <c r="L27" i="174"/>
  <c r="H27" i="174"/>
  <c r="I27" i="174" s="1"/>
  <c r="Y26" i="174"/>
  <c r="L26" i="174"/>
  <c r="L40" i="174" s="1"/>
  <c r="P28" i="143" s="1"/>
  <c r="H26" i="174"/>
  <c r="I26" i="174" s="1"/>
  <c r="W7" i="174"/>
  <c r="C19" i="174"/>
  <c r="C17" i="174"/>
  <c r="C15" i="174"/>
  <c r="C13" i="174"/>
  <c r="E11" i="174"/>
  <c r="K40" i="173"/>
  <c r="O27" i="143" s="1"/>
  <c r="J40" i="173"/>
  <c r="N27" i="143" s="1"/>
  <c r="G40" i="173"/>
  <c r="K27" i="143"/>
  <c r="F40" i="173"/>
  <c r="J27" i="143" s="1"/>
  <c r="E40" i="173"/>
  <c r="Y37" i="173"/>
  <c r="L37" i="173"/>
  <c r="H37" i="173"/>
  <c r="I37" i="173" s="1"/>
  <c r="Y36" i="173"/>
  <c r="L36" i="173"/>
  <c r="H36" i="173"/>
  <c r="I36" i="173" s="1"/>
  <c r="Y35" i="173"/>
  <c r="L35" i="173"/>
  <c r="H35" i="173"/>
  <c r="I35" i="173" s="1"/>
  <c r="Y34" i="173"/>
  <c r="L34" i="173"/>
  <c r="H34" i="173"/>
  <c r="I34" i="173" s="1"/>
  <c r="Y33" i="173"/>
  <c r="L33" i="173"/>
  <c r="H33" i="173"/>
  <c r="I33" i="173" s="1"/>
  <c r="Y32" i="173"/>
  <c r="L32" i="173"/>
  <c r="H32" i="173"/>
  <c r="I32" i="173" s="1"/>
  <c r="Y31" i="173"/>
  <c r="L31" i="173"/>
  <c r="H31" i="173"/>
  <c r="I31" i="173" s="1"/>
  <c r="Y30" i="173"/>
  <c r="L30" i="173"/>
  <c r="H30" i="173"/>
  <c r="I30" i="173" s="1"/>
  <c r="Y29" i="173"/>
  <c r="L29" i="173"/>
  <c r="H29" i="173"/>
  <c r="I29" i="173" s="1"/>
  <c r="Y28" i="173"/>
  <c r="L28" i="173"/>
  <c r="H28" i="173"/>
  <c r="I28" i="173" s="1"/>
  <c r="Y27" i="173"/>
  <c r="L27" i="173"/>
  <c r="H27" i="173"/>
  <c r="I27" i="173" s="1"/>
  <c r="Y26" i="173"/>
  <c r="N25" i="13" s="1"/>
  <c r="L26" i="173"/>
  <c r="H26" i="173"/>
  <c r="I26" i="173" s="1"/>
  <c r="C19" i="173"/>
  <c r="C17" i="173"/>
  <c r="C49" i="173"/>
  <c r="D54" i="173" s="1"/>
  <c r="C15" i="173"/>
  <c r="C13" i="173"/>
  <c r="E11" i="173"/>
  <c r="K40" i="172"/>
  <c r="O26" i="143"/>
  <c r="J40" i="172"/>
  <c r="N13" i="73" s="1"/>
  <c r="G40" i="172"/>
  <c r="K26" i="143" s="1"/>
  <c r="F40" i="172"/>
  <c r="J26" i="143" s="1"/>
  <c r="E40" i="172"/>
  <c r="I26" i="143"/>
  <c r="Y37" i="172"/>
  <c r="L37" i="172"/>
  <c r="H37" i="172"/>
  <c r="I37" i="172" s="1"/>
  <c r="Y36" i="172"/>
  <c r="L36" i="172"/>
  <c r="H36" i="172"/>
  <c r="I36" i="172" s="1"/>
  <c r="Y35" i="172"/>
  <c r="L35" i="172"/>
  <c r="H35" i="172"/>
  <c r="I35" i="172" s="1"/>
  <c r="Y34" i="172"/>
  <c r="L34" i="172"/>
  <c r="H34" i="172"/>
  <c r="I34" i="172" s="1"/>
  <c r="Y33" i="172"/>
  <c r="L33" i="172"/>
  <c r="H33" i="172"/>
  <c r="I33" i="172" s="1"/>
  <c r="Y32" i="172"/>
  <c r="L32" i="172"/>
  <c r="H32" i="172"/>
  <c r="I32" i="172" s="1"/>
  <c r="Y31" i="172"/>
  <c r="L31" i="172"/>
  <c r="H31" i="172"/>
  <c r="I31" i="172" s="1"/>
  <c r="Y30" i="172"/>
  <c r="L30" i="172"/>
  <c r="H30" i="172"/>
  <c r="I30" i="172" s="1"/>
  <c r="Y29" i="172"/>
  <c r="L29" i="172"/>
  <c r="H29" i="172"/>
  <c r="I29" i="172" s="1"/>
  <c r="Y28" i="172"/>
  <c r="L28" i="172"/>
  <c r="H28" i="172"/>
  <c r="I28" i="172" s="1"/>
  <c r="Y27" i="172"/>
  <c r="L27" i="172"/>
  <c r="H27" i="172"/>
  <c r="I27" i="172" s="1"/>
  <c r="Y26" i="172"/>
  <c r="L26" i="172"/>
  <c r="H26" i="172"/>
  <c r="I26" i="172" s="1"/>
  <c r="C19" i="172"/>
  <c r="C17" i="172"/>
  <c r="C49" i="172"/>
  <c r="D54" i="172" s="1"/>
  <c r="C15" i="172"/>
  <c r="C13" i="172"/>
  <c r="E11" i="172"/>
  <c r="C49" i="171"/>
  <c r="D54" i="171"/>
  <c r="K40" i="171"/>
  <c r="O25" i="143" s="1"/>
  <c r="J40" i="171"/>
  <c r="N12" i="73"/>
  <c r="G40" i="171"/>
  <c r="K25" i="143" s="1"/>
  <c r="F40" i="171"/>
  <c r="J25" i="143" s="1"/>
  <c r="E40" i="171"/>
  <c r="I25" i="143"/>
  <c r="Y37" i="171"/>
  <c r="L37" i="171"/>
  <c r="H37" i="171"/>
  <c r="I37" i="171" s="1"/>
  <c r="Y36" i="171"/>
  <c r="L36" i="171"/>
  <c r="H36" i="171"/>
  <c r="I36" i="171" s="1"/>
  <c r="Y35" i="171"/>
  <c r="L35" i="171"/>
  <c r="H35" i="171"/>
  <c r="I35" i="171" s="1"/>
  <c r="Y34" i="171"/>
  <c r="L34" i="171"/>
  <c r="H34" i="171"/>
  <c r="I34" i="171" s="1"/>
  <c r="Y33" i="171"/>
  <c r="L33" i="171"/>
  <c r="H33" i="171"/>
  <c r="I33" i="171" s="1"/>
  <c r="Y32" i="171"/>
  <c r="L32" i="171"/>
  <c r="H32" i="171"/>
  <c r="I32" i="171" s="1"/>
  <c r="Y31" i="171"/>
  <c r="L31" i="171"/>
  <c r="H31" i="171"/>
  <c r="I31" i="171" s="1"/>
  <c r="Y30" i="171"/>
  <c r="L30" i="171"/>
  <c r="H30" i="171"/>
  <c r="I30" i="171" s="1"/>
  <c r="Y29" i="171"/>
  <c r="L29" i="171"/>
  <c r="H29" i="171"/>
  <c r="Y28" i="171"/>
  <c r="L28" i="171"/>
  <c r="H28" i="171"/>
  <c r="I28" i="171" s="1"/>
  <c r="Y27" i="171"/>
  <c r="L27" i="171"/>
  <c r="H27" i="171"/>
  <c r="I27" i="171" s="1"/>
  <c r="Y26" i="171"/>
  <c r="L26" i="171"/>
  <c r="H26" i="171"/>
  <c r="I26" i="171" s="1"/>
  <c r="C19" i="171"/>
  <c r="C17" i="171"/>
  <c r="C15" i="171"/>
  <c r="C13" i="171"/>
  <c r="E11" i="171"/>
  <c r="C49" i="170"/>
  <c r="D54" i="170" s="1"/>
  <c r="K40" i="170"/>
  <c r="O24" i="143"/>
  <c r="J40" i="170"/>
  <c r="N24" i="143" s="1"/>
  <c r="G40" i="170"/>
  <c r="K24" i="143"/>
  <c r="F40" i="170"/>
  <c r="J24" i="143" s="1"/>
  <c r="E40" i="170"/>
  <c r="I24" i="143" s="1"/>
  <c r="Y37" i="170"/>
  <c r="L37" i="170"/>
  <c r="H37" i="170"/>
  <c r="I37" i="170" s="1"/>
  <c r="Y36" i="170"/>
  <c r="L36" i="170"/>
  <c r="H36" i="170"/>
  <c r="I36" i="170" s="1"/>
  <c r="Y35" i="170"/>
  <c r="L35" i="170"/>
  <c r="H35" i="170"/>
  <c r="I35" i="170" s="1"/>
  <c r="Y34" i="170"/>
  <c r="L34" i="170"/>
  <c r="H34" i="170"/>
  <c r="I34" i="170" s="1"/>
  <c r="Y33" i="170"/>
  <c r="L33" i="170"/>
  <c r="H33" i="170"/>
  <c r="I33" i="170" s="1"/>
  <c r="Y32" i="170"/>
  <c r="L32" i="170"/>
  <c r="H32" i="170"/>
  <c r="I32" i="170" s="1"/>
  <c r="Y31" i="170"/>
  <c r="L31" i="170"/>
  <c r="H31" i="170"/>
  <c r="I31" i="170" s="1"/>
  <c r="Y30" i="170"/>
  <c r="L30" i="170"/>
  <c r="H30" i="170"/>
  <c r="Y29" i="170"/>
  <c r="L29" i="170"/>
  <c r="H29" i="170"/>
  <c r="I29" i="170" s="1"/>
  <c r="Y28" i="170"/>
  <c r="L28" i="170"/>
  <c r="H28" i="170"/>
  <c r="I28" i="170" s="1"/>
  <c r="Y27" i="170"/>
  <c r="L27" i="170"/>
  <c r="H27" i="170"/>
  <c r="I27" i="170" s="1"/>
  <c r="Y26" i="170"/>
  <c r="L26" i="170"/>
  <c r="H26" i="170"/>
  <c r="I26" i="170" s="1"/>
  <c r="C19" i="170"/>
  <c r="C17" i="170"/>
  <c r="C15" i="170"/>
  <c r="C13" i="170"/>
  <c r="E11" i="170"/>
  <c r="W7" i="170"/>
  <c r="K40" i="169"/>
  <c r="O23" i="143" s="1"/>
  <c r="J40" i="169"/>
  <c r="N23" i="143"/>
  <c r="G40" i="169"/>
  <c r="K23" i="143" s="1"/>
  <c r="F40" i="169"/>
  <c r="J23" i="143" s="1"/>
  <c r="E40" i="169"/>
  <c r="I23" i="143" s="1"/>
  <c r="M39" i="169"/>
  <c r="Y37" i="169"/>
  <c r="L37" i="169"/>
  <c r="H37" i="169"/>
  <c r="I37" i="169" s="1"/>
  <c r="Y36" i="169"/>
  <c r="L36" i="169"/>
  <c r="H36" i="169"/>
  <c r="I36" i="169" s="1"/>
  <c r="Y35" i="169"/>
  <c r="L35" i="169"/>
  <c r="H35" i="169"/>
  <c r="I35" i="169" s="1"/>
  <c r="Y34" i="169"/>
  <c r="L34" i="169"/>
  <c r="H34" i="169"/>
  <c r="I34" i="169" s="1"/>
  <c r="Y33" i="169"/>
  <c r="L33" i="169"/>
  <c r="H33" i="169"/>
  <c r="I33" i="169" s="1"/>
  <c r="Y32" i="169"/>
  <c r="L32" i="169"/>
  <c r="H32" i="169"/>
  <c r="I32" i="169" s="1"/>
  <c r="Y31" i="169"/>
  <c r="L31" i="169"/>
  <c r="H31" i="169"/>
  <c r="I31" i="169" s="1"/>
  <c r="Y30" i="169"/>
  <c r="L30" i="169"/>
  <c r="H30" i="169"/>
  <c r="I30" i="169" s="1"/>
  <c r="Y29" i="169"/>
  <c r="L29" i="169"/>
  <c r="H29" i="169"/>
  <c r="Y28" i="169"/>
  <c r="L28" i="169"/>
  <c r="H28" i="169"/>
  <c r="I28" i="169" s="1"/>
  <c r="Y27" i="169"/>
  <c r="L27" i="169"/>
  <c r="H27" i="169"/>
  <c r="I27" i="169" s="1"/>
  <c r="Y26" i="169"/>
  <c r="L26" i="169"/>
  <c r="H26" i="169"/>
  <c r="I26" i="169" s="1"/>
  <c r="C19" i="169"/>
  <c r="C17" i="169"/>
  <c r="C49" i="169"/>
  <c r="D54" i="169" s="1"/>
  <c r="C15" i="169"/>
  <c r="C13" i="169"/>
  <c r="E11" i="169"/>
  <c r="V8" i="169"/>
  <c r="AH25" i="165"/>
  <c r="AI25" i="165"/>
  <c r="AL25" i="165" s="1"/>
  <c r="AN25" i="165" s="1"/>
  <c r="AJ25" i="165"/>
  <c r="AM25" i="165" s="1"/>
  <c r="AK25" i="165"/>
  <c r="AO25" i="165"/>
  <c r="AR25" i="165" s="1"/>
  <c r="AP25" i="165"/>
  <c r="AS25" i="165" s="1"/>
  <c r="AQ25" i="165"/>
  <c r="AT25" i="165"/>
  <c r="AV25" i="165"/>
  <c r="AY25" i="165" s="1"/>
  <c r="BB25" i="165" s="1"/>
  <c r="AW25" i="165"/>
  <c r="AZ25" i="165"/>
  <c r="AX25" i="165"/>
  <c r="BA25" i="165"/>
  <c r="BC25" i="165"/>
  <c r="BF25" i="165"/>
  <c r="BD25" i="165"/>
  <c r="BE25" i="165"/>
  <c r="BH25" i="165" s="1"/>
  <c r="BI25" i="165" s="1"/>
  <c r="BG25" i="165"/>
  <c r="AH26" i="165"/>
  <c r="AK26" i="165"/>
  <c r="AI26" i="165"/>
  <c r="AJ26" i="165"/>
  <c r="AM26" i="165" s="1"/>
  <c r="AN26" i="165" s="1"/>
  <c r="AL26" i="165"/>
  <c r="AO26" i="165"/>
  <c r="AR26" i="165"/>
  <c r="AP26" i="165"/>
  <c r="AS26" i="165"/>
  <c r="AQ26" i="165"/>
  <c r="AT26" i="165"/>
  <c r="AV26" i="165"/>
  <c r="AY26" i="165"/>
  <c r="AW26" i="165"/>
  <c r="AZ26" i="165" s="1"/>
  <c r="BB26" i="165" s="1"/>
  <c r="AX26" i="165"/>
  <c r="BA26" i="165"/>
  <c r="BC26" i="165"/>
  <c r="BD26" i="165"/>
  <c r="BG26" i="165"/>
  <c r="BE26" i="165"/>
  <c r="BH26" i="165" s="1"/>
  <c r="BF26" i="165"/>
  <c r="AH27" i="165"/>
  <c r="AI27" i="165"/>
  <c r="AL27" i="165"/>
  <c r="AJ27" i="165"/>
  <c r="AK27" i="165"/>
  <c r="AM27" i="165"/>
  <c r="AO27" i="165"/>
  <c r="AR27" i="165"/>
  <c r="AP27" i="165"/>
  <c r="AS27" i="165" s="1"/>
  <c r="AQ27" i="165"/>
  <c r="AT27" i="165" s="1"/>
  <c r="AV27" i="165"/>
  <c r="AW27" i="165"/>
  <c r="AZ27" i="165" s="1"/>
  <c r="AX27" i="165"/>
  <c r="BA27" i="165" s="1"/>
  <c r="BB27" i="165" s="1"/>
  <c r="AY27" i="165"/>
  <c r="BC27" i="165"/>
  <c r="BF27" i="165" s="1"/>
  <c r="BD27" i="165"/>
  <c r="BG27" i="165" s="1"/>
  <c r="BE27" i="165"/>
  <c r="BH27" i="165"/>
  <c r="AH28" i="165"/>
  <c r="AK28" i="165" s="1"/>
  <c r="AI28" i="165"/>
  <c r="AL28" i="165" s="1"/>
  <c r="AJ28" i="165"/>
  <c r="AM28" i="165"/>
  <c r="AO28" i="165"/>
  <c r="AP28" i="165"/>
  <c r="AS28" i="165"/>
  <c r="AU28" i="165" s="1"/>
  <c r="AQ28" i="165"/>
  <c r="AR28" i="165"/>
  <c r="AT28" i="165"/>
  <c r="AV28" i="165"/>
  <c r="AY28" i="165" s="1"/>
  <c r="BB28" i="165" s="1"/>
  <c r="AW28" i="165"/>
  <c r="AX28" i="165"/>
  <c r="BA28" i="165" s="1"/>
  <c r="AZ28" i="165"/>
  <c r="BC28" i="165"/>
  <c r="BD28" i="165"/>
  <c r="BG28" i="165" s="1"/>
  <c r="BE28" i="165"/>
  <c r="BF28" i="165"/>
  <c r="BH28" i="165"/>
  <c r="AH29" i="165"/>
  <c r="AI29" i="165"/>
  <c r="AL29" i="165" s="1"/>
  <c r="AJ29" i="165"/>
  <c r="AM29" i="165" s="1"/>
  <c r="AK29" i="165"/>
  <c r="AO29" i="165"/>
  <c r="AR29" i="165" s="1"/>
  <c r="AP29" i="165"/>
  <c r="AS29" i="165" s="1"/>
  <c r="AQ29" i="165"/>
  <c r="AT29" i="165"/>
  <c r="AU29" i="165" s="1"/>
  <c r="AV29" i="165"/>
  <c r="AW29" i="165"/>
  <c r="AZ29" i="165"/>
  <c r="AX29" i="165"/>
  <c r="AY29" i="165"/>
  <c r="BA29" i="165"/>
  <c r="BC29" i="165"/>
  <c r="BF29" i="165"/>
  <c r="BD29" i="165"/>
  <c r="BE29" i="165"/>
  <c r="BH29" i="165" s="1"/>
  <c r="BI29" i="165" s="1"/>
  <c r="BG29" i="165"/>
  <c r="AH30" i="165"/>
  <c r="AK30" i="165"/>
  <c r="AI30" i="165"/>
  <c r="AJ30" i="165"/>
  <c r="AM30" i="165" s="1"/>
  <c r="AL30" i="165"/>
  <c r="AO30" i="165"/>
  <c r="AP30" i="165"/>
  <c r="AS30" i="165" s="1"/>
  <c r="AQ30" i="165"/>
  <c r="AT30" i="165" s="1"/>
  <c r="AR30" i="165"/>
  <c r="AV30" i="165"/>
  <c r="AY30" i="165"/>
  <c r="AW30" i="165"/>
  <c r="AZ30" i="165" s="1"/>
  <c r="AX30" i="165"/>
  <c r="BA30" i="165"/>
  <c r="BC30" i="165"/>
  <c r="BD30" i="165"/>
  <c r="BG30" i="165"/>
  <c r="BI30" i="165" s="1"/>
  <c r="BE30" i="165"/>
  <c r="BF30" i="165"/>
  <c r="BH30" i="165"/>
  <c r="AH31" i="165"/>
  <c r="AI31" i="165"/>
  <c r="AL31" i="165"/>
  <c r="AJ31" i="165"/>
  <c r="AK31" i="165"/>
  <c r="AN31" i="165" s="1"/>
  <c r="AM31" i="165"/>
  <c r="AO31" i="165"/>
  <c r="AR31" i="165"/>
  <c r="AU31" i="165" s="1"/>
  <c r="AP31" i="165"/>
  <c r="AQ31" i="165"/>
  <c r="AT31" i="165" s="1"/>
  <c r="AS31" i="165"/>
  <c r="AV31" i="165"/>
  <c r="AW31" i="165"/>
  <c r="AZ31" i="165" s="1"/>
  <c r="BB31" i="165" s="1"/>
  <c r="AX31" i="165"/>
  <c r="BA31" i="165" s="1"/>
  <c r="AY31" i="165"/>
  <c r="BC31" i="165"/>
  <c r="BF31" i="165" s="1"/>
  <c r="BD31" i="165"/>
  <c r="BG31" i="165" s="1"/>
  <c r="BE31" i="165"/>
  <c r="BH31" i="165"/>
  <c r="AH32" i="165"/>
  <c r="AK32" i="165" s="1"/>
  <c r="AI32" i="165"/>
  <c r="AL32" i="165" s="1"/>
  <c r="AJ32" i="165"/>
  <c r="AM32" i="165"/>
  <c r="AO32" i="165"/>
  <c r="AR32" i="165" s="1"/>
  <c r="AU32" i="165" s="1"/>
  <c r="AP32" i="165"/>
  <c r="AS32" i="165"/>
  <c r="AQ32" i="165"/>
  <c r="AT32" i="165" s="1"/>
  <c r="AV32" i="165"/>
  <c r="AY32" i="165" s="1"/>
  <c r="BB32" i="165" s="1"/>
  <c r="AW32" i="165"/>
  <c r="AX32" i="165"/>
  <c r="BA32" i="165" s="1"/>
  <c r="AZ32" i="165"/>
  <c r="BC32" i="165"/>
  <c r="BD32" i="165"/>
  <c r="BG32" i="165" s="1"/>
  <c r="BE32" i="165"/>
  <c r="BH32" i="165" s="1"/>
  <c r="BF32" i="165"/>
  <c r="AH33" i="165"/>
  <c r="AI33" i="165"/>
  <c r="AL33" i="165" s="1"/>
  <c r="AJ33" i="165"/>
  <c r="AM33" i="165" s="1"/>
  <c r="AN33" i="165" s="1"/>
  <c r="AK33" i="165"/>
  <c r="AO33" i="165"/>
  <c r="AR33" i="165" s="1"/>
  <c r="AP33" i="165"/>
  <c r="AS33" i="165" s="1"/>
  <c r="AU33" i="165" s="1"/>
  <c r="AQ33" i="165"/>
  <c r="AT33" i="165"/>
  <c r="AV33" i="165"/>
  <c r="AW33" i="165"/>
  <c r="AZ33" i="165"/>
  <c r="AX33" i="165"/>
  <c r="AY33" i="165"/>
  <c r="BB33" i="165" s="1"/>
  <c r="BA33" i="165"/>
  <c r="BC33" i="165"/>
  <c r="BF33" i="165"/>
  <c r="BD33" i="165"/>
  <c r="BE33" i="165"/>
  <c r="BH33" i="165" s="1"/>
  <c r="BG33" i="165"/>
  <c r="AH34" i="165"/>
  <c r="AK34" i="165"/>
  <c r="AI34" i="165"/>
  <c r="AJ34" i="165"/>
  <c r="AM34" i="165" s="1"/>
  <c r="AN34" i="165" s="1"/>
  <c r="AL34" i="165"/>
  <c r="AO34" i="165"/>
  <c r="AP34" i="165"/>
  <c r="AS34" i="165" s="1"/>
  <c r="AU34" i="165" s="1"/>
  <c r="AQ34" i="165"/>
  <c r="AR34" i="165"/>
  <c r="AT34" i="165"/>
  <c r="AV34" i="165"/>
  <c r="AY34" i="165"/>
  <c r="BB34" i="165" s="1"/>
  <c r="AW34" i="165"/>
  <c r="AZ34" i="165" s="1"/>
  <c r="AX34" i="165"/>
  <c r="BA34" i="165"/>
  <c r="BC34" i="165"/>
  <c r="BF34" i="165" s="1"/>
  <c r="BI34" i="165" s="1"/>
  <c r="BD34" i="165"/>
  <c r="BG34" i="165"/>
  <c r="BE34" i="165"/>
  <c r="BH34" i="165" s="1"/>
  <c r="AH35" i="165"/>
  <c r="AI35" i="165"/>
  <c r="AL35" i="165"/>
  <c r="AJ35" i="165"/>
  <c r="AK35" i="165"/>
  <c r="AM35" i="165"/>
  <c r="AO35" i="165"/>
  <c r="AR35" i="165"/>
  <c r="AP35" i="165"/>
  <c r="AQ35" i="165"/>
  <c r="AT35" i="165" s="1"/>
  <c r="AU35" i="165" s="1"/>
  <c r="AS35" i="165"/>
  <c r="AV35" i="165"/>
  <c r="AW35" i="165"/>
  <c r="AZ35" i="165" s="1"/>
  <c r="AX35" i="165"/>
  <c r="BA35" i="165" s="1"/>
  <c r="AY35" i="165"/>
  <c r="BB35" i="165"/>
  <c r="BC35" i="165"/>
  <c r="BF35" i="165" s="1"/>
  <c r="BI35" i="165" s="1"/>
  <c r="BD35" i="165"/>
  <c r="BG35" i="165" s="1"/>
  <c r="BE35" i="165"/>
  <c r="BH35" i="165"/>
  <c r="AH36" i="165"/>
  <c r="AK36" i="165" s="1"/>
  <c r="AI36" i="165"/>
  <c r="AL36" i="165" s="1"/>
  <c r="AJ36" i="165"/>
  <c r="AM36" i="165"/>
  <c r="AO36" i="165"/>
  <c r="AP36" i="165"/>
  <c r="AS36" i="165"/>
  <c r="AQ36" i="165"/>
  <c r="AR36" i="165"/>
  <c r="AT36" i="165"/>
  <c r="AV36" i="165"/>
  <c r="AY36" i="165" s="1"/>
  <c r="BB36" i="165" s="1"/>
  <c r="AW36" i="165"/>
  <c r="AX36" i="165"/>
  <c r="BA36" i="165" s="1"/>
  <c r="AZ36" i="165"/>
  <c r="BC36" i="165"/>
  <c r="BD36" i="165"/>
  <c r="BG36" i="165" s="1"/>
  <c r="BI36" i="165" s="1"/>
  <c r="BE36" i="165"/>
  <c r="BF36" i="165"/>
  <c r="BH36" i="165"/>
  <c r="AH37" i="165"/>
  <c r="AI37" i="165"/>
  <c r="AL37" i="165" s="1"/>
  <c r="AN37" i="165" s="1"/>
  <c r="AJ37" i="165"/>
  <c r="AM37" i="165" s="1"/>
  <c r="AK37" i="165"/>
  <c r="AO37" i="165"/>
  <c r="AR37" i="165" s="1"/>
  <c r="AU37" i="165" s="1"/>
  <c r="AP37" i="165"/>
  <c r="AS37" i="165" s="1"/>
  <c r="AQ37" i="165"/>
  <c r="AT37" i="165"/>
  <c r="AV37" i="165"/>
  <c r="AW37" i="165"/>
  <c r="AZ37" i="165"/>
  <c r="AX37" i="165"/>
  <c r="AY37" i="165"/>
  <c r="BB37" i="165" s="1"/>
  <c r="BA37" i="165"/>
  <c r="BC37" i="165"/>
  <c r="BF37" i="165"/>
  <c r="BD37" i="165"/>
  <c r="BE37" i="165"/>
  <c r="BH37" i="165" s="1"/>
  <c r="BI37" i="165" s="1"/>
  <c r="BG37" i="165"/>
  <c r="AH38" i="165"/>
  <c r="AK38" i="165"/>
  <c r="AN38" i="165" s="1"/>
  <c r="AI38" i="165"/>
  <c r="AJ38" i="165"/>
  <c r="AM38" i="165" s="1"/>
  <c r="AL38" i="165"/>
  <c r="AO38" i="165"/>
  <c r="AP38" i="165"/>
  <c r="AS38" i="165" s="1"/>
  <c r="AU38" i="165" s="1"/>
  <c r="AQ38" i="165"/>
  <c r="AT38" i="165" s="1"/>
  <c r="AR38" i="165"/>
  <c r="AV38" i="165"/>
  <c r="AY38" i="165"/>
  <c r="AW38" i="165"/>
  <c r="AZ38" i="165" s="1"/>
  <c r="AX38" i="165"/>
  <c r="BA38" i="165"/>
  <c r="BC38" i="165"/>
  <c r="BD38" i="165"/>
  <c r="BG38" i="165"/>
  <c r="BI38" i="165" s="1"/>
  <c r="BE38" i="165"/>
  <c r="BF38" i="165"/>
  <c r="BH38" i="165"/>
  <c r="AH39" i="165"/>
  <c r="AI39" i="165"/>
  <c r="AL39" i="165"/>
  <c r="AJ39" i="165"/>
  <c r="AK39" i="165"/>
  <c r="AN39" i="165" s="1"/>
  <c r="AM39" i="165"/>
  <c r="AO39" i="165"/>
  <c r="AR39" i="165"/>
  <c r="AP39" i="165"/>
  <c r="AQ39" i="165"/>
  <c r="AT39" i="165" s="1"/>
  <c r="AU39" i="165" s="1"/>
  <c r="AS39" i="165"/>
  <c r="AV39" i="165"/>
  <c r="AW39" i="165"/>
  <c r="AZ39" i="165" s="1"/>
  <c r="AX39" i="165"/>
  <c r="BA39" i="165" s="1"/>
  <c r="AY39" i="165"/>
  <c r="BC39" i="165"/>
  <c r="BF39" i="165" s="1"/>
  <c r="BD39" i="165"/>
  <c r="BG39" i="165" s="1"/>
  <c r="BE39" i="165"/>
  <c r="BH39" i="165"/>
  <c r="AH40" i="165"/>
  <c r="AK40" i="165" s="1"/>
  <c r="AI40" i="165"/>
  <c r="AL40" i="165" s="1"/>
  <c r="AJ40" i="165"/>
  <c r="AM40" i="165"/>
  <c r="AO40" i="165"/>
  <c r="AP40" i="165"/>
  <c r="AS40" i="165"/>
  <c r="AQ40" i="165"/>
  <c r="AT40" i="165" s="1"/>
  <c r="AR40" i="165"/>
  <c r="AV40" i="165"/>
  <c r="AY40" i="165" s="1"/>
  <c r="BB40" i="165"/>
  <c r="AW40" i="165"/>
  <c r="AX40" i="165"/>
  <c r="BA40" i="165" s="1"/>
  <c r="AZ40" i="165"/>
  <c r="BC40" i="165"/>
  <c r="BD40" i="165"/>
  <c r="BG40" i="165" s="1"/>
  <c r="BI40" i="165" s="1"/>
  <c r="BE40" i="165"/>
  <c r="BH40" i="165" s="1"/>
  <c r="BF40" i="165"/>
  <c r="AH41" i="165"/>
  <c r="AI41" i="165"/>
  <c r="AL41" i="165" s="1"/>
  <c r="AJ41" i="165"/>
  <c r="AM41" i="165" s="1"/>
  <c r="AK41" i="165"/>
  <c r="AN41" i="165"/>
  <c r="AO41" i="165"/>
  <c r="AR41" i="165" s="1"/>
  <c r="AU41" i="165" s="1"/>
  <c r="AP41" i="165"/>
  <c r="AS41" i="165" s="1"/>
  <c r="AQ41" i="165"/>
  <c r="AT41" i="165"/>
  <c r="AV41" i="165"/>
  <c r="AW41" i="165"/>
  <c r="AZ41" i="165"/>
  <c r="AX41" i="165"/>
  <c r="AY41" i="165"/>
  <c r="BB41" i="165" s="1"/>
  <c r="BA41" i="165"/>
  <c r="BC41" i="165"/>
  <c r="BF41" i="165"/>
  <c r="BI41" i="165" s="1"/>
  <c r="BD41" i="165"/>
  <c r="BE41" i="165"/>
  <c r="BH41" i="165" s="1"/>
  <c r="BG41" i="165"/>
  <c r="BE24" i="165"/>
  <c r="BH24" i="165"/>
  <c r="BD24" i="165"/>
  <c r="BG24" i="165"/>
  <c r="BC24" i="165"/>
  <c r="AX24" i="165"/>
  <c r="BA24" i="165" s="1"/>
  <c r="AW24" i="165"/>
  <c r="AZ24" i="165" s="1"/>
  <c r="AV24" i="165"/>
  <c r="AY24" i="165" s="1"/>
  <c r="BB24" i="165" s="1"/>
  <c r="AQ24" i="165"/>
  <c r="AP24" i="165"/>
  <c r="AS24" i="165" s="1"/>
  <c r="AO24" i="165"/>
  <c r="AR24" i="165"/>
  <c r="AU24" i="165" s="1"/>
  <c r="AJ24" i="165"/>
  <c r="AM24" i="165"/>
  <c r="AI24" i="165"/>
  <c r="AL24" i="165"/>
  <c r="AH24" i="165"/>
  <c r="AK24" i="165"/>
  <c r="AT24" i="165"/>
  <c r="BF24" i="165"/>
  <c r="BI24" i="165" s="1"/>
  <c r="O8" i="13"/>
  <c r="K17" i="1"/>
  <c r="V8" i="1"/>
  <c r="E11" i="1"/>
  <c r="AA24" i="165"/>
  <c r="F6" i="143"/>
  <c r="D16" i="13"/>
  <c r="D15" i="143"/>
  <c r="D14" i="13"/>
  <c r="D13" i="143"/>
  <c r="D12" i="13"/>
  <c r="D11" i="143"/>
  <c r="D10" i="13"/>
  <c r="D9" i="143"/>
  <c r="Q24" i="1"/>
  <c r="P24" i="1"/>
  <c r="O24" i="1"/>
  <c r="N24" i="1"/>
  <c r="C19" i="1"/>
  <c r="O17" i="165" s="1"/>
  <c r="C17" i="1"/>
  <c r="O15" i="165"/>
  <c r="K15" i="1"/>
  <c r="C49" i="1" s="1"/>
  <c r="D54" i="1" s="1"/>
  <c r="C15" i="1"/>
  <c r="K13" i="1"/>
  <c r="C13" i="1"/>
  <c r="O11" i="165" s="1"/>
  <c r="K11" i="1"/>
  <c r="AB25" i="165"/>
  <c r="AB26" i="165"/>
  <c r="AB27" i="165"/>
  <c r="Q27" i="165" s="1"/>
  <c r="Y15" i="171" s="1"/>
  <c r="N15" i="171" s="1"/>
  <c r="AB28" i="165"/>
  <c r="AB29" i="165"/>
  <c r="AB30" i="165"/>
  <c r="AB31" i="165"/>
  <c r="AB32" i="165"/>
  <c r="AB33" i="165"/>
  <c r="AB34" i="165"/>
  <c r="AB35" i="165"/>
  <c r="AB36" i="165"/>
  <c r="AB37" i="165"/>
  <c r="AB38" i="165"/>
  <c r="AB39" i="165"/>
  <c r="AB40" i="165"/>
  <c r="AB41" i="165"/>
  <c r="AB24" i="165"/>
  <c r="AA25" i="165"/>
  <c r="Q25" i="165" s="1"/>
  <c r="AA26" i="165"/>
  <c r="AA27" i="165"/>
  <c r="AA28" i="165"/>
  <c r="AA29" i="165"/>
  <c r="AA30" i="165"/>
  <c r="AA31" i="165"/>
  <c r="AA32" i="165"/>
  <c r="AA33" i="165"/>
  <c r="Q33" i="165" s="1"/>
  <c r="Y15" i="177" s="1"/>
  <c r="N15" i="177" s="1"/>
  <c r="AA34" i="165"/>
  <c r="AA35" i="165"/>
  <c r="AA36" i="165"/>
  <c r="AA37" i="165"/>
  <c r="Q37" i="165" s="1"/>
  <c r="AA38" i="165"/>
  <c r="AA39" i="165"/>
  <c r="AA40" i="165"/>
  <c r="AA41" i="165"/>
  <c r="Z25" i="165"/>
  <c r="Z26" i="165"/>
  <c r="Q26" i="165" s="1"/>
  <c r="Y15" i="170" s="1"/>
  <c r="N15" i="170" s="1"/>
  <c r="Z27" i="165"/>
  <c r="Z28" i="165"/>
  <c r="Z29" i="165"/>
  <c r="Z30" i="165"/>
  <c r="Q30" i="165" s="1"/>
  <c r="Y15" i="174" s="1"/>
  <c r="N15" i="174" s="1"/>
  <c r="Z31" i="165"/>
  <c r="Z32" i="165"/>
  <c r="Q32" i="165" s="1"/>
  <c r="Y15" i="176" s="1"/>
  <c r="N15" i="176" s="1"/>
  <c r="Z33" i="165"/>
  <c r="Z34" i="165"/>
  <c r="Z35" i="165"/>
  <c r="Z36" i="165"/>
  <c r="Z37" i="165"/>
  <c r="Z38" i="165"/>
  <c r="Z39" i="165"/>
  <c r="Z40" i="165"/>
  <c r="Q40" i="165" s="1"/>
  <c r="Z41" i="165"/>
  <c r="Z24" i="165"/>
  <c r="Y25" i="165"/>
  <c r="AC25" i="165"/>
  <c r="AD25" i="165" s="1"/>
  <c r="AE25" i="165" s="1"/>
  <c r="AF25" i="165"/>
  <c r="AG25" i="165"/>
  <c r="S25" i="165" s="1"/>
  <c r="Y19" i="169" s="1"/>
  <c r="N19" i="169" s="1"/>
  <c r="Y26" i="165"/>
  <c r="AC26" i="165"/>
  <c r="AD26" i="165" s="1"/>
  <c r="AF26" i="165"/>
  <c r="AG26" i="165"/>
  <c r="S26" i="165" s="1"/>
  <c r="Y19" i="170" s="1"/>
  <c r="N19" i="170" s="1"/>
  <c r="Y27" i="165"/>
  <c r="AC27" i="165"/>
  <c r="AD27" i="165" s="1"/>
  <c r="AE27" i="165" s="1"/>
  <c r="Y17" i="171" s="1"/>
  <c r="N17" i="171" s="1"/>
  <c r="AF27" i="165"/>
  <c r="AG27" i="165"/>
  <c r="Y28" i="165"/>
  <c r="Q28" i="165" s="1"/>
  <c r="Y15" i="172" s="1"/>
  <c r="N15" i="172" s="1"/>
  <c r="AC28" i="165"/>
  <c r="AD28" i="165" s="1"/>
  <c r="AF28" i="165"/>
  <c r="S28" i="165" s="1"/>
  <c r="Y19" i="172"/>
  <c r="N19" i="172" s="1"/>
  <c r="AG28" i="165"/>
  <c r="Y29" i="165"/>
  <c r="Q29" i="165" s="1"/>
  <c r="Y15" i="173" s="1"/>
  <c r="N15" i="173" s="1"/>
  <c r="AC29" i="165"/>
  <c r="AD29" i="165"/>
  <c r="AE29" i="165" s="1"/>
  <c r="AF29" i="165"/>
  <c r="AG29" i="165"/>
  <c r="S29" i="165" s="1"/>
  <c r="Y30" i="165"/>
  <c r="AC30" i="165"/>
  <c r="AD30" i="165" s="1"/>
  <c r="AE30" i="165" s="1"/>
  <c r="Y17" i="174" s="1"/>
  <c r="N17" i="174" s="1"/>
  <c r="AF30" i="165"/>
  <c r="S30" i="165" s="1"/>
  <c r="Y19" i="174" s="1"/>
  <c r="N19" i="174" s="1"/>
  <c r="AG30" i="165"/>
  <c r="Y31" i="165"/>
  <c r="Q31" i="165" s="1"/>
  <c r="Y15" i="175" s="1"/>
  <c r="N15" i="175" s="1"/>
  <c r="AC31" i="165"/>
  <c r="AD31" i="165"/>
  <c r="AE31" i="165" s="1"/>
  <c r="Y17" i="175" s="1"/>
  <c r="N17" i="175" s="1"/>
  <c r="AF31" i="165"/>
  <c r="S31" i="165"/>
  <c r="Y19" i="175" s="1"/>
  <c r="N19" i="175" s="1"/>
  <c r="AG31" i="165"/>
  <c r="Y32" i="165"/>
  <c r="AC32" i="165"/>
  <c r="AD32" i="165" s="1"/>
  <c r="AE32" i="165" s="1"/>
  <c r="Y17" i="176" s="1"/>
  <c r="N17" i="176" s="1"/>
  <c r="AF32" i="165"/>
  <c r="AG32" i="165"/>
  <c r="S32" i="165" s="1"/>
  <c r="Y19" i="176" s="1"/>
  <c r="N19" i="176" s="1"/>
  <c r="Y33" i="165"/>
  <c r="AC33" i="165"/>
  <c r="AD33" i="165"/>
  <c r="AF33" i="165"/>
  <c r="S33" i="165"/>
  <c r="Y19" i="177" s="1"/>
  <c r="N19" i="177" s="1"/>
  <c r="AG33" i="165"/>
  <c r="Y34" i="165"/>
  <c r="AC34" i="165"/>
  <c r="AD34" i="165" s="1"/>
  <c r="AE34" i="165" s="1"/>
  <c r="Y17" i="178" s="1"/>
  <c r="N17" i="178" s="1"/>
  <c r="AF34" i="165"/>
  <c r="S34" i="165" s="1"/>
  <c r="Y19" i="178"/>
  <c r="N19" i="178" s="1"/>
  <c r="AG34" i="165"/>
  <c r="Y35" i="165"/>
  <c r="Q35" i="165" s="1"/>
  <c r="Y15" i="179" s="1"/>
  <c r="N15" i="179" s="1"/>
  <c r="AC35" i="165"/>
  <c r="AF35" i="165"/>
  <c r="S35" i="165"/>
  <c r="Y19" i="179" s="1"/>
  <c r="N19" i="179" s="1"/>
  <c r="AG35" i="165"/>
  <c r="Y36" i="165"/>
  <c r="Q36" i="165"/>
  <c r="Y15" i="180" s="1"/>
  <c r="N15" i="180" s="1"/>
  <c r="AC36" i="165"/>
  <c r="AD36" i="165" s="1"/>
  <c r="AF36" i="165"/>
  <c r="S36" i="165"/>
  <c r="Y19" i="180" s="1"/>
  <c r="N19" i="180" s="1"/>
  <c r="AG36" i="165"/>
  <c r="Y37" i="165"/>
  <c r="AC37" i="165"/>
  <c r="AD37" i="165" s="1"/>
  <c r="AF37" i="165"/>
  <c r="S37" i="165" s="1"/>
  <c r="Y19" i="181"/>
  <c r="N19" i="181" s="1"/>
  <c r="AG37" i="165"/>
  <c r="Y38" i="165"/>
  <c r="Q38" i="165" s="1"/>
  <c r="Y15" i="182"/>
  <c r="N15" i="182" s="1"/>
  <c r="AC38" i="165"/>
  <c r="AF38" i="165"/>
  <c r="S38" i="165" s="1"/>
  <c r="Y19" i="182" s="1"/>
  <c r="N19" i="182" s="1"/>
  <c r="AG38" i="165"/>
  <c r="Y39" i="165"/>
  <c r="Q39" i="165" s="1"/>
  <c r="Y15" i="183" s="1"/>
  <c r="N15" i="183" s="1"/>
  <c r="AC39" i="165"/>
  <c r="AD39" i="165"/>
  <c r="AF39" i="165"/>
  <c r="S39" i="165"/>
  <c r="Y19" i="183" s="1"/>
  <c r="N19" i="183" s="1"/>
  <c r="AG39" i="165"/>
  <c r="Y40" i="165"/>
  <c r="AC40" i="165"/>
  <c r="AD40" i="165" s="1"/>
  <c r="AE40" i="165" s="1"/>
  <c r="Y17" i="184" s="1"/>
  <c r="N17" i="184" s="1"/>
  <c r="AF40" i="165"/>
  <c r="AG40" i="165"/>
  <c r="Y41" i="165"/>
  <c r="Q41" i="165"/>
  <c r="AC41" i="165"/>
  <c r="AD41" i="165" s="1"/>
  <c r="AE41" i="165" s="1"/>
  <c r="AF41" i="165"/>
  <c r="S41" i="165" s="1"/>
  <c r="Y19" i="189" s="1"/>
  <c r="AG41" i="165"/>
  <c r="J8" i="13"/>
  <c r="AC24" i="165"/>
  <c r="AD24" i="165"/>
  <c r="AF24" i="165"/>
  <c r="AG24" i="165"/>
  <c r="S24" i="165" s="1"/>
  <c r="Y24" i="165"/>
  <c r="E40" i="1"/>
  <c r="I22" i="143" s="1"/>
  <c r="D7" i="143"/>
  <c r="L36" i="1"/>
  <c r="L37" i="1"/>
  <c r="L33" i="1"/>
  <c r="L35" i="1"/>
  <c r="L34" i="1"/>
  <c r="Y27" i="1"/>
  <c r="Y36" i="1"/>
  <c r="Y37" i="1"/>
  <c r="Y33" i="1"/>
  <c r="Y35" i="1"/>
  <c r="Y34" i="1"/>
  <c r="W15" i="143"/>
  <c r="F40" i="1"/>
  <c r="G40" i="1"/>
  <c r="K22" i="143" s="1"/>
  <c r="Y32" i="1"/>
  <c r="Y31" i="1"/>
  <c r="Y30" i="1"/>
  <c r="Y29" i="1"/>
  <c r="Y28" i="1"/>
  <c r="Y26" i="1"/>
  <c r="K7" i="13"/>
  <c r="K38" i="13"/>
  <c r="J40" i="1"/>
  <c r="L26" i="1"/>
  <c r="L27" i="1"/>
  <c r="L28" i="1"/>
  <c r="L29" i="1"/>
  <c r="L30" i="1"/>
  <c r="L31" i="1"/>
  <c r="L32" i="1"/>
  <c r="L16" i="13"/>
  <c r="K40" i="1"/>
  <c r="O22" i="143" s="1"/>
  <c r="J22" i="143"/>
  <c r="L14" i="13"/>
  <c r="AD38" i="165"/>
  <c r="BI39" i="165"/>
  <c r="BI32" i="165"/>
  <c r="AN30" i="165"/>
  <c r="AU36" i="165"/>
  <c r="Y19" i="173"/>
  <c r="N19" i="173" s="1"/>
  <c r="Y15" i="184"/>
  <c r="N15" i="184" s="1"/>
  <c r="S27" i="165"/>
  <c r="Y19" i="171" s="1"/>
  <c r="N19" i="171" s="1"/>
  <c r="Q34" i="165"/>
  <c r="Y15" i="178" s="1"/>
  <c r="N15" i="178" s="1"/>
  <c r="Y15" i="181"/>
  <c r="N15" i="181" s="1"/>
  <c r="AD35" i="165"/>
  <c r="AE35" i="165" s="1"/>
  <c r="Y17" i="179" s="1"/>
  <c r="N17" i="179" s="1"/>
  <c r="H35" i="1"/>
  <c r="I35" i="1" s="1"/>
  <c r="H36" i="1"/>
  <c r="I36" i="1" s="1"/>
  <c r="H37" i="1"/>
  <c r="I37" i="1" s="1"/>
  <c r="H40" i="186"/>
  <c r="V8" i="186"/>
  <c r="V9" i="186" s="1"/>
  <c r="W13" i="143"/>
  <c r="V8" i="183"/>
  <c r="V8" i="177"/>
  <c r="V8" i="175"/>
  <c r="V8" i="172"/>
  <c r="Y15" i="169"/>
  <c r="N15" i="169" s="1"/>
  <c r="L40" i="185"/>
  <c r="P39" i="143" s="1"/>
  <c r="M38" i="178"/>
  <c r="M39" i="178"/>
  <c r="V8" i="178"/>
  <c r="M39" i="176"/>
  <c r="M38" i="177"/>
  <c r="M38" i="179"/>
  <c r="M39" i="179"/>
  <c r="M39" i="177"/>
  <c r="V8" i="179"/>
  <c r="M38" i="180"/>
  <c r="M39" i="180"/>
  <c r="M39" i="181"/>
  <c r="M38" i="181"/>
  <c r="M39" i="182"/>
  <c r="M38" i="183"/>
  <c r="M39" i="183"/>
  <c r="M38" i="173"/>
  <c r="M39" i="173"/>
  <c r="V8" i="173"/>
  <c r="M38" i="172"/>
  <c r="M39" i="172"/>
  <c r="V8" i="174"/>
  <c r="M39" i="174"/>
  <c r="M39" i="175"/>
  <c r="M38" i="175"/>
  <c r="M39" i="171"/>
  <c r="V8" i="171"/>
  <c r="V8" i="170"/>
  <c r="M39" i="170"/>
  <c r="M38" i="171"/>
  <c r="M38" i="169"/>
  <c r="N40" i="186"/>
  <c r="L40" i="186"/>
  <c r="N22" i="13"/>
  <c r="V8" i="184"/>
  <c r="N36" i="13"/>
  <c r="N31" i="13"/>
  <c r="N37" i="13"/>
  <c r="M37" i="13"/>
  <c r="N39" i="143"/>
  <c r="N26" i="73"/>
  <c r="M38" i="170"/>
  <c r="V8" i="181"/>
  <c r="N30" i="13"/>
  <c r="M34" i="13"/>
  <c r="N35" i="13"/>
  <c r="L40" i="183"/>
  <c r="P37" i="143" s="1"/>
  <c r="M24" i="13"/>
  <c r="M33" i="13"/>
  <c r="N36" i="143"/>
  <c r="N18" i="73"/>
  <c r="L40" i="182"/>
  <c r="P36" i="143" s="1"/>
  <c r="N26" i="143"/>
  <c r="N22" i="73"/>
  <c r="N38" i="143"/>
  <c r="N24" i="73"/>
  <c r="N32" i="143"/>
  <c r="N15" i="73"/>
  <c r="N25" i="143"/>
  <c r="N10" i="73"/>
  <c r="D23" i="13"/>
  <c r="D25" i="143" s="1"/>
  <c r="U17" i="186"/>
  <c r="W7" i="190"/>
  <c r="W7" i="189"/>
  <c r="W7" i="173"/>
  <c r="W7" i="180"/>
  <c r="W7" i="176"/>
  <c r="W7" i="172"/>
  <c r="I31" i="185"/>
  <c r="I35" i="175"/>
  <c r="O13" i="165"/>
  <c r="B2" i="73"/>
  <c r="I27" i="143"/>
  <c r="Y19" i="1"/>
  <c r="N19" i="1" s="1"/>
  <c r="Q24" i="165"/>
  <c r="Y15" i="1"/>
  <c r="H32" i="1"/>
  <c r="H29" i="1"/>
  <c r="I29" i="1" s="1"/>
  <c r="H26" i="1"/>
  <c r="I26" i="1" s="1"/>
  <c r="H28" i="1"/>
  <c r="I28" i="1" s="1"/>
  <c r="H34" i="1"/>
  <c r="I34" i="1" s="1"/>
  <c r="H27" i="1"/>
  <c r="I27" i="1" s="1"/>
  <c r="H33" i="1"/>
  <c r="I33" i="1" s="1"/>
  <c r="H31" i="1"/>
  <c r="I31" i="1" s="1"/>
  <c r="H30" i="1"/>
  <c r="I30" i="1" s="1"/>
  <c r="J39" i="1"/>
  <c r="C39" i="1" s="1"/>
  <c r="M38" i="1"/>
  <c r="M39" i="1"/>
  <c r="I29" i="184"/>
  <c r="I36" i="180"/>
  <c r="I29" i="171"/>
  <c r="S6" i="184"/>
  <c r="AE39" i="165"/>
  <c r="Y17" i="183" s="1"/>
  <c r="N17" i="183" s="1"/>
  <c r="I26" i="184"/>
  <c r="AE33" i="165"/>
  <c r="Y17" i="177" s="1"/>
  <c r="N17" i="177" s="1"/>
  <c r="L40" i="1" l="1"/>
  <c r="P22" i="143" s="1"/>
  <c r="N20" i="13"/>
  <c r="I6" i="1"/>
  <c r="V9" i="175"/>
  <c r="W7" i="175"/>
  <c r="W7" i="171"/>
  <c r="V9" i="171"/>
  <c r="K40" i="143"/>
  <c r="W7" i="169"/>
  <c r="V9" i="169"/>
  <c r="P26" i="181"/>
  <c r="P36" i="182"/>
  <c r="P32" i="182"/>
  <c r="P28" i="182"/>
  <c r="P35" i="181"/>
  <c r="P31" i="181"/>
  <c r="P27" i="181"/>
  <c r="P34" i="180"/>
  <c r="P30" i="180"/>
  <c r="P37" i="179"/>
  <c r="P33" i="179"/>
  <c r="P29" i="179"/>
  <c r="P36" i="178"/>
  <c r="J40" i="143"/>
  <c r="M22" i="13"/>
  <c r="N26" i="13"/>
  <c r="L40" i="176"/>
  <c r="P30" i="143" s="1"/>
  <c r="M30" i="13"/>
  <c r="N34" i="13"/>
  <c r="V9" i="183"/>
  <c r="V9" i="185"/>
  <c r="P26" i="180"/>
  <c r="Q36" i="185"/>
  <c r="O34" i="185"/>
  <c r="P31" i="185"/>
  <c r="Q28" i="185"/>
  <c r="Q35" i="184"/>
  <c r="Q34" i="183"/>
  <c r="P35" i="182"/>
  <c r="P31" i="182"/>
  <c r="P27" i="182"/>
  <c r="P34" i="181"/>
  <c r="P30" i="181"/>
  <c r="P37" i="180"/>
  <c r="P33" i="180"/>
  <c r="P29" i="180"/>
  <c r="P36" i="179"/>
  <c r="P32" i="179"/>
  <c r="P28" i="179"/>
  <c r="P35" i="178"/>
  <c r="D20" i="13"/>
  <c r="A9" i="73" s="1"/>
  <c r="N15" i="1"/>
  <c r="N11" i="73"/>
  <c r="N29" i="13"/>
  <c r="O40" i="143"/>
  <c r="N24" i="13"/>
  <c r="M28" i="13"/>
  <c r="N32" i="13"/>
  <c r="W7" i="182"/>
  <c r="W7" i="181"/>
  <c r="V9" i="181"/>
  <c r="V9" i="174"/>
  <c r="V9" i="170"/>
  <c r="V9" i="180"/>
  <c r="V9" i="177"/>
  <c r="W7" i="1"/>
  <c r="V9" i="1"/>
  <c r="P26" i="185"/>
  <c r="P26" i="178"/>
  <c r="P36" i="185"/>
  <c r="P33" i="185"/>
  <c r="P30" i="185"/>
  <c r="P28" i="185"/>
  <c r="O33" i="184"/>
  <c r="Q30" i="183"/>
  <c r="P34" i="182"/>
  <c r="P30" i="182"/>
  <c r="P37" i="181"/>
  <c r="P33" i="181"/>
  <c r="P29" i="181"/>
  <c r="P36" i="180"/>
  <c r="P32" i="180"/>
  <c r="P28" i="180"/>
  <c r="P35" i="179"/>
  <c r="P31" i="179"/>
  <c r="P27" i="179"/>
  <c r="M20" i="13"/>
  <c r="A12" i="73"/>
  <c r="N29" i="143"/>
  <c r="W9" i="143"/>
  <c r="D34" i="13"/>
  <c r="D36" i="143" s="1"/>
  <c r="N34" i="143"/>
  <c r="M27" i="13"/>
  <c r="L10" i="13"/>
  <c r="L40" i="169"/>
  <c r="P23" i="143" s="1"/>
  <c r="L40" i="172"/>
  <c r="P26" i="143" s="1"/>
  <c r="L40" i="173"/>
  <c r="P27" i="143" s="1"/>
  <c r="M25" i="13"/>
  <c r="V9" i="178"/>
  <c r="V9" i="173"/>
  <c r="N26" i="184"/>
  <c r="P26" i="182"/>
  <c r="Q26" i="184"/>
  <c r="P35" i="185"/>
  <c r="Q32" i="185"/>
  <c r="O30" i="185"/>
  <c r="Q31" i="184"/>
  <c r="P37" i="182"/>
  <c r="P33" i="182"/>
  <c r="P36" i="181"/>
  <c r="P32" i="181"/>
  <c r="P35" i="180"/>
  <c r="P31" i="180"/>
  <c r="P34" i="179"/>
  <c r="P30" i="179"/>
  <c r="P40" i="179" s="1"/>
  <c r="T33" i="143" s="1"/>
  <c r="Y17" i="173"/>
  <c r="N17" i="173" s="1"/>
  <c r="D25" i="13"/>
  <c r="D35" i="13"/>
  <c r="D31" i="13"/>
  <c r="Y15" i="190"/>
  <c r="Y15" i="186"/>
  <c r="Y15" i="185"/>
  <c r="N15" i="185" s="1"/>
  <c r="Y15" i="189"/>
  <c r="D24" i="13"/>
  <c r="BJ41" i="165"/>
  <c r="BB39" i="165"/>
  <c r="BJ39" i="165" s="1"/>
  <c r="S6" i="179"/>
  <c r="V32" i="179" s="1"/>
  <c r="W32" i="179" s="1"/>
  <c r="S6" i="186"/>
  <c r="V36" i="186" s="1"/>
  <c r="W36" i="186" s="1"/>
  <c r="BJ34" i="165"/>
  <c r="N23" i="13"/>
  <c r="M23" i="13"/>
  <c r="D26" i="13"/>
  <c r="BI31" i="165"/>
  <c r="BJ31" i="165" s="1"/>
  <c r="AU27" i="165"/>
  <c r="N22" i="143"/>
  <c r="N40" i="143" s="1"/>
  <c r="N9" i="73"/>
  <c r="D29" i="13"/>
  <c r="W11" i="143"/>
  <c r="L12" i="13"/>
  <c r="AU40" i="165"/>
  <c r="AN40" i="165"/>
  <c r="BB30" i="165"/>
  <c r="AU30" i="165"/>
  <c r="BJ30" i="165" s="1"/>
  <c r="AN29" i="165"/>
  <c r="BJ29" i="165" s="1"/>
  <c r="AN28" i="165"/>
  <c r="BI27" i="165"/>
  <c r="BI26" i="165"/>
  <c r="N21" i="13"/>
  <c r="L40" i="171"/>
  <c r="P25" i="143" s="1"/>
  <c r="D21" i="13"/>
  <c r="AU26" i="165"/>
  <c r="BJ26" i="165" s="1"/>
  <c r="D27" i="13"/>
  <c r="D22" i="13"/>
  <c r="N27" i="1"/>
  <c r="N28" i="1"/>
  <c r="N29" i="1"/>
  <c r="N30" i="1"/>
  <c r="N31" i="1"/>
  <c r="N32" i="1"/>
  <c r="N33" i="1"/>
  <c r="N34" i="1"/>
  <c r="N35" i="1"/>
  <c r="N36" i="1"/>
  <c r="N37" i="1"/>
  <c r="N26" i="1"/>
  <c r="AN32" i="165"/>
  <c r="BJ32" i="165" s="1"/>
  <c r="AU25" i="165"/>
  <c r="BJ25" i="165" s="1"/>
  <c r="L40" i="170"/>
  <c r="P24" i="143" s="1"/>
  <c r="S6" i="1"/>
  <c r="D32" i="13"/>
  <c r="D30" i="13"/>
  <c r="D33" i="13"/>
  <c r="D36" i="13"/>
  <c r="D28" i="13"/>
  <c r="AN24" i="165"/>
  <c r="BJ24" i="165" s="1"/>
  <c r="BB38" i="165"/>
  <c r="BJ38" i="165" s="1"/>
  <c r="BJ37" i="165"/>
  <c r="AN36" i="165"/>
  <c r="BJ36" i="165" s="1"/>
  <c r="AN35" i="165"/>
  <c r="BJ35" i="165" s="1"/>
  <c r="BI33" i="165"/>
  <c r="BJ33" i="165" s="1"/>
  <c r="BB29" i="165"/>
  <c r="BI28" i="165"/>
  <c r="AN27" i="165"/>
  <c r="BJ27" i="165" s="1"/>
  <c r="N27" i="169"/>
  <c r="N30" i="169"/>
  <c r="N34" i="169"/>
  <c r="N29" i="169"/>
  <c r="N33" i="169"/>
  <c r="N37" i="169"/>
  <c r="N28" i="169"/>
  <c r="N36" i="169"/>
  <c r="N31" i="169"/>
  <c r="N32" i="169"/>
  <c r="N26" i="169"/>
  <c r="N35" i="169"/>
  <c r="N27" i="170"/>
  <c r="N31" i="170"/>
  <c r="N35" i="170"/>
  <c r="N30" i="170"/>
  <c r="N34" i="170"/>
  <c r="N33" i="170"/>
  <c r="N28" i="170"/>
  <c r="N29" i="170"/>
  <c r="N37" i="170"/>
  <c r="N26" i="170"/>
  <c r="N36" i="170"/>
  <c r="N32" i="170"/>
  <c r="N28" i="171"/>
  <c r="N32" i="171"/>
  <c r="N36" i="171"/>
  <c r="N26" i="171"/>
  <c r="N27" i="171"/>
  <c r="N31" i="171"/>
  <c r="N35" i="171"/>
  <c r="N30" i="171"/>
  <c r="N34" i="171"/>
  <c r="N33" i="171"/>
  <c r="N29" i="171"/>
  <c r="N37" i="171"/>
  <c r="N29" i="172"/>
  <c r="N33" i="172"/>
  <c r="N37" i="172"/>
  <c r="N28" i="172"/>
  <c r="N32" i="172"/>
  <c r="N36" i="172"/>
  <c r="N27" i="172"/>
  <c r="N31" i="172"/>
  <c r="N35" i="172"/>
  <c r="N26" i="172"/>
  <c r="N30" i="172"/>
  <c r="N34" i="172"/>
  <c r="N30" i="173"/>
  <c r="N34" i="173"/>
  <c r="N29" i="173"/>
  <c r="N33" i="173"/>
  <c r="N28" i="173"/>
  <c r="N36" i="173"/>
  <c r="N27" i="173"/>
  <c r="N31" i="173"/>
  <c r="N32" i="173"/>
  <c r="N35" i="173"/>
  <c r="N37" i="173"/>
  <c r="O28" i="174"/>
  <c r="O32" i="174"/>
  <c r="O36" i="174"/>
  <c r="O30" i="174"/>
  <c r="O37" i="174"/>
  <c r="O31" i="174"/>
  <c r="O33" i="174"/>
  <c r="O27" i="174"/>
  <c r="O29" i="174"/>
  <c r="O34" i="174"/>
  <c r="O26" i="174"/>
  <c r="O35" i="174"/>
  <c r="O29" i="175"/>
  <c r="O33" i="175"/>
  <c r="O37" i="175"/>
  <c r="O28" i="175"/>
  <c r="O35" i="175"/>
  <c r="O27" i="175"/>
  <c r="O32" i="175"/>
  <c r="O34" i="175"/>
  <c r="O30" i="175"/>
  <c r="O31" i="175"/>
  <c r="O36" i="175"/>
  <c r="O30" i="176"/>
  <c r="O34" i="176"/>
  <c r="O31" i="176"/>
  <c r="O33" i="176"/>
  <c r="O28" i="176"/>
  <c r="O35" i="176"/>
  <c r="O26" i="176"/>
  <c r="O29" i="176"/>
  <c r="O36" i="176"/>
  <c r="O27" i="176"/>
  <c r="O32" i="176"/>
  <c r="O37" i="176"/>
  <c r="N30" i="177"/>
  <c r="N34" i="177"/>
  <c r="N31" i="177"/>
  <c r="N33" i="177"/>
  <c r="N29" i="177"/>
  <c r="N36" i="177"/>
  <c r="N27" i="177"/>
  <c r="N32" i="177"/>
  <c r="N37" i="177"/>
  <c r="N28" i="177"/>
  <c r="N35" i="177"/>
  <c r="N26" i="177"/>
  <c r="X37" i="178"/>
  <c r="M37" i="178" s="1"/>
  <c r="X33" i="178"/>
  <c r="M33" i="178" s="1"/>
  <c r="X29" i="178"/>
  <c r="M29" i="178" s="1"/>
  <c r="X36" i="178"/>
  <c r="M36" i="178" s="1"/>
  <c r="X31" i="178"/>
  <c r="X26" i="178"/>
  <c r="X32" i="178"/>
  <c r="M32" i="178" s="1"/>
  <c r="X41" i="178"/>
  <c r="X30" i="178"/>
  <c r="M30" i="178" s="1"/>
  <c r="X35" i="178"/>
  <c r="M35" i="178" s="1"/>
  <c r="X34" i="178"/>
  <c r="M34" i="178" s="1"/>
  <c r="X28" i="178"/>
  <c r="M28" i="178" s="1"/>
  <c r="X27" i="178"/>
  <c r="Q29" i="178"/>
  <c r="Q33" i="178"/>
  <c r="Q30" i="178"/>
  <c r="Q32" i="178"/>
  <c r="Q35" i="178"/>
  <c r="Q27" i="178"/>
  <c r="Q34" i="178"/>
  <c r="Q36" i="178"/>
  <c r="Q28" i="178"/>
  <c r="Q26" i="178"/>
  <c r="Q31" i="178"/>
  <c r="Q37" i="178"/>
  <c r="X41" i="179"/>
  <c r="X34" i="179"/>
  <c r="M34" i="179" s="1"/>
  <c r="X30" i="179"/>
  <c r="M30" i="179" s="1"/>
  <c r="X26" i="179"/>
  <c r="M26" i="179" s="1"/>
  <c r="X33" i="179"/>
  <c r="M33" i="179" s="1"/>
  <c r="X28" i="179"/>
  <c r="M28" i="179" s="1"/>
  <c r="X37" i="179"/>
  <c r="M37" i="179" s="1"/>
  <c r="X31" i="179"/>
  <c r="J39" i="179"/>
  <c r="C39" i="179" s="1"/>
  <c r="X36" i="179"/>
  <c r="M36" i="179" s="1"/>
  <c r="X29" i="179"/>
  <c r="M29" i="179" s="1"/>
  <c r="X35" i="179"/>
  <c r="X32" i="179"/>
  <c r="M32" i="179" s="1"/>
  <c r="X27" i="179"/>
  <c r="M27" i="179" s="1"/>
  <c r="Q28" i="179"/>
  <c r="Q32" i="179"/>
  <c r="Q36" i="179"/>
  <c r="Q31" i="179"/>
  <c r="Q30" i="179"/>
  <c r="Q33" i="179"/>
  <c r="Q27" i="179"/>
  <c r="Q35" i="179"/>
  <c r="Q29" i="179"/>
  <c r="Q34" i="179"/>
  <c r="Q37" i="179"/>
  <c r="Q26" i="179"/>
  <c r="X35" i="180"/>
  <c r="M35" i="180" s="1"/>
  <c r="X31" i="180"/>
  <c r="M31" i="180" s="1"/>
  <c r="X27" i="180"/>
  <c r="M27" i="180" s="1"/>
  <c r="X36" i="180"/>
  <c r="M36" i="180" s="1"/>
  <c r="X30" i="180"/>
  <c r="M30" i="180" s="1"/>
  <c r="X37" i="180"/>
  <c r="M37" i="180" s="1"/>
  <c r="X29" i="180"/>
  <c r="M29" i="180" s="1"/>
  <c r="X34" i="180"/>
  <c r="X28" i="180"/>
  <c r="M28" i="180" s="1"/>
  <c r="X33" i="180"/>
  <c r="X32" i="180"/>
  <c r="M32" i="180" s="1"/>
  <c r="X26" i="180"/>
  <c r="M26" i="180" s="1"/>
  <c r="J39" i="180"/>
  <c r="C39" i="180" s="1"/>
  <c r="X41" i="180"/>
  <c r="Q29" i="180"/>
  <c r="Q33" i="180"/>
  <c r="Q37" i="180"/>
  <c r="Q28" i="180"/>
  <c r="Q36" i="180"/>
  <c r="Q26" i="180"/>
  <c r="Q27" i="180"/>
  <c r="Q30" i="180"/>
  <c r="Q35" i="180"/>
  <c r="Q32" i="180"/>
  <c r="Q31" i="180"/>
  <c r="Q34" i="180"/>
  <c r="X36" i="181"/>
  <c r="M36" i="181" s="1"/>
  <c r="X32" i="181"/>
  <c r="M32" i="181" s="1"/>
  <c r="X28" i="181"/>
  <c r="M28" i="181" s="1"/>
  <c r="X41" i="181"/>
  <c r="X33" i="181"/>
  <c r="X27" i="181"/>
  <c r="M27" i="181" s="1"/>
  <c r="X35" i="181"/>
  <c r="M35" i="181" s="1"/>
  <c r="X29" i="181"/>
  <c r="X34" i="181"/>
  <c r="M34" i="181" s="1"/>
  <c r="X26" i="181"/>
  <c r="M26" i="181" s="1"/>
  <c r="X31" i="181"/>
  <c r="M31" i="181" s="1"/>
  <c r="X30" i="181"/>
  <c r="J39" i="181"/>
  <c r="C39" i="181" s="1"/>
  <c r="X37" i="181"/>
  <c r="M37" i="181" s="1"/>
  <c r="Q26" i="181"/>
  <c r="Q31" i="181"/>
  <c r="Q35" i="181"/>
  <c r="Q27" i="181"/>
  <c r="Q30" i="181"/>
  <c r="Q34" i="181"/>
  <c r="Q29" i="181"/>
  <c r="Q33" i="181"/>
  <c r="Q37" i="181"/>
  <c r="Q28" i="181"/>
  <c r="Q32" i="181"/>
  <c r="Q36" i="181"/>
  <c r="X37" i="182"/>
  <c r="M37" i="182" s="1"/>
  <c r="X33" i="182"/>
  <c r="X29" i="182"/>
  <c r="M29" i="182" s="1"/>
  <c r="X35" i="182"/>
  <c r="M35" i="182" s="1"/>
  <c r="X30" i="182"/>
  <c r="M30" i="182" s="1"/>
  <c r="X34" i="182"/>
  <c r="M34" i="182" s="1"/>
  <c r="X27" i="182"/>
  <c r="M27" i="182" s="1"/>
  <c r="X32" i="182"/>
  <c r="M32" i="182" s="1"/>
  <c r="X26" i="182"/>
  <c r="M26" i="182" s="1"/>
  <c r="X31" i="182"/>
  <c r="M31" i="182" s="1"/>
  <c r="X28" i="182"/>
  <c r="M28" i="182" s="1"/>
  <c r="X41" i="182"/>
  <c r="J39" i="182"/>
  <c r="C39" i="182" s="1"/>
  <c r="X36" i="182"/>
  <c r="M36" i="182" s="1"/>
  <c r="Q28" i="182"/>
  <c r="Q32" i="182"/>
  <c r="Q36" i="182"/>
  <c r="Q27" i="182"/>
  <c r="Q31" i="182"/>
  <c r="Q35" i="182"/>
  <c r="Q26" i="182"/>
  <c r="Q30" i="182"/>
  <c r="Q34" i="182"/>
  <c r="Q29" i="182"/>
  <c r="Q33" i="182"/>
  <c r="Q37" i="182"/>
  <c r="Q27" i="190"/>
  <c r="Q31" i="190"/>
  <c r="Q26" i="190"/>
  <c r="Q28" i="190"/>
  <c r="Q33" i="190"/>
  <c r="Q37" i="190"/>
  <c r="Q29" i="190"/>
  <c r="Q35" i="190"/>
  <c r="Q30" i="190"/>
  <c r="Q36" i="190"/>
  <c r="Q32" i="190"/>
  <c r="Q34" i="190"/>
  <c r="N14" i="73"/>
  <c r="O30" i="1"/>
  <c r="O34" i="1"/>
  <c r="O29" i="1"/>
  <c r="O33" i="1"/>
  <c r="O37" i="1"/>
  <c r="O28" i="1"/>
  <c r="O32" i="1"/>
  <c r="O36" i="1"/>
  <c r="O27" i="1"/>
  <c r="O31" i="1"/>
  <c r="O35" i="1"/>
  <c r="X36" i="1"/>
  <c r="M36" i="1" s="1"/>
  <c r="X32" i="1"/>
  <c r="X28" i="1"/>
  <c r="M28" i="1" s="1"/>
  <c r="X37" i="1"/>
  <c r="X31" i="1"/>
  <c r="M31" i="1" s="1"/>
  <c r="X26" i="1"/>
  <c r="M26" i="1" s="1"/>
  <c r="X35" i="1"/>
  <c r="M35" i="1" s="1"/>
  <c r="X29" i="1"/>
  <c r="X34" i="1"/>
  <c r="M34" i="1" s="1"/>
  <c r="X27" i="1"/>
  <c r="M27" i="1" s="1"/>
  <c r="X33" i="1"/>
  <c r="M33" i="1" s="1"/>
  <c r="X30" i="1"/>
  <c r="X41" i="1"/>
  <c r="M27" i="178"/>
  <c r="M31" i="179"/>
  <c r="M35" i="179"/>
  <c r="M33" i="182"/>
  <c r="O27" i="169"/>
  <c r="O31" i="169"/>
  <c r="O35" i="169"/>
  <c r="O26" i="169"/>
  <c r="O30" i="169"/>
  <c r="O34" i="169"/>
  <c r="O33" i="169"/>
  <c r="O28" i="169"/>
  <c r="O36" i="169"/>
  <c r="O29" i="169"/>
  <c r="O37" i="169"/>
  <c r="O32" i="169"/>
  <c r="O28" i="170"/>
  <c r="O32" i="170"/>
  <c r="O36" i="170"/>
  <c r="O27" i="170"/>
  <c r="O31" i="170"/>
  <c r="O35" i="170"/>
  <c r="O30" i="170"/>
  <c r="O34" i="170"/>
  <c r="O33" i="170"/>
  <c r="O29" i="170"/>
  <c r="O37" i="170"/>
  <c r="O26" i="170"/>
  <c r="O29" i="171"/>
  <c r="O33" i="171"/>
  <c r="O37" i="171"/>
  <c r="O28" i="171"/>
  <c r="O32" i="171"/>
  <c r="O36" i="171"/>
  <c r="O27" i="171"/>
  <c r="O35" i="171"/>
  <c r="O31" i="171"/>
  <c r="O26" i="171"/>
  <c r="O34" i="171"/>
  <c r="O30" i="171"/>
  <c r="O30" i="172"/>
  <c r="O34" i="172"/>
  <c r="O29" i="172"/>
  <c r="O33" i="172"/>
  <c r="O37" i="172"/>
  <c r="O28" i="172"/>
  <c r="O36" i="172"/>
  <c r="O27" i="172"/>
  <c r="O31" i="172"/>
  <c r="O32" i="172"/>
  <c r="O35" i="172"/>
  <c r="O26" i="172"/>
  <c r="O27" i="173"/>
  <c r="O31" i="173"/>
  <c r="O35" i="173"/>
  <c r="O26" i="173"/>
  <c r="O30" i="173"/>
  <c r="O34" i="173"/>
  <c r="O33" i="173"/>
  <c r="O37" i="173"/>
  <c r="O28" i="173"/>
  <c r="O29" i="173"/>
  <c r="O32" i="173"/>
  <c r="O36" i="173"/>
  <c r="P27" i="174"/>
  <c r="P28" i="174"/>
  <c r="P29" i="174"/>
  <c r="P30" i="174"/>
  <c r="P31" i="174"/>
  <c r="P32" i="174"/>
  <c r="P33" i="174"/>
  <c r="P34" i="174"/>
  <c r="P35" i="174"/>
  <c r="P36" i="174"/>
  <c r="P37" i="174"/>
  <c r="P26" i="174"/>
  <c r="P27" i="175"/>
  <c r="P28" i="175"/>
  <c r="P29" i="175"/>
  <c r="P30" i="175"/>
  <c r="P31" i="175"/>
  <c r="P32" i="175"/>
  <c r="P33" i="175"/>
  <c r="P34" i="175"/>
  <c r="P35" i="175"/>
  <c r="P36" i="175"/>
  <c r="P37" i="175"/>
  <c r="P26" i="175"/>
  <c r="P27" i="176"/>
  <c r="P28" i="176"/>
  <c r="P29" i="176"/>
  <c r="P30" i="176"/>
  <c r="P31" i="176"/>
  <c r="P32" i="176"/>
  <c r="P33" i="176"/>
  <c r="P34" i="176"/>
  <c r="P35" i="176"/>
  <c r="P36" i="176"/>
  <c r="P37" i="176"/>
  <c r="P26" i="176"/>
  <c r="O27" i="177"/>
  <c r="O31" i="177"/>
  <c r="O35" i="177"/>
  <c r="O26" i="177"/>
  <c r="O29" i="177"/>
  <c r="O36" i="177"/>
  <c r="O34" i="177"/>
  <c r="O30" i="177"/>
  <c r="O32" i="177"/>
  <c r="O37" i="177"/>
  <c r="O28" i="177"/>
  <c r="O33" i="177"/>
  <c r="J39" i="178"/>
  <c r="C39" i="178" s="1"/>
  <c r="Q36" i="186"/>
  <c r="Q33" i="186"/>
  <c r="Q30" i="186"/>
  <c r="Q37" i="186"/>
  <c r="Q32" i="186"/>
  <c r="Q28" i="186"/>
  <c r="Q29" i="186"/>
  <c r="Q34" i="186"/>
  <c r="Q27" i="186"/>
  <c r="Q31" i="186"/>
  <c r="Q26" i="186"/>
  <c r="Q40" i="186" s="1"/>
  <c r="Q35" i="186"/>
  <c r="O31" i="189"/>
  <c r="O26" i="189"/>
  <c r="O28" i="189"/>
  <c r="O30" i="189"/>
  <c r="O32" i="189"/>
  <c r="O34" i="189"/>
  <c r="O33" i="189"/>
  <c r="O36" i="189"/>
  <c r="O37" i="189"/>
  <c r="O35" i="189"/>
  <c r="O27" i="189"/>
  <c r="O29" i="189"/>
  <c r="O26" i="175"/>
  <c r="P27" i="1"/>
  <c r="P31" i="1"/>
  <c r="P35" i="1"/>
  <c r="P30" i="1"/>
  <c r="P34" i="1"/>
  <c r="P29" i="1"/>
  <c r="P33" i="1"/>
  <c r="P37" i="1"/>
  <c r="P26" i="1"/>
  <c r="P28" i="1"/>
  <c r="P32" i="1"/>
  <c r="P36" i="1"/>
  <c r="M21" i="13"/>
  <c r="L40" i="184"/>
  <c r="P38" i="143" s="1"/>
  <c r="P27" i="169"/>
  <c r="P28" i="169"/>
  <c r="P29" i="169"/>
  <c r="P30" i="169"/>
  <c r="P31" i="169"/>
  <c r="P32" i="169"/>
  <c r="P33" i="169"/>
  <c r="P34" i="169"/>
  <c r="P35" i="169"/>
  <c r="P36" i="169"/>
  <c r="P37" i="169"/>
  <c r="P26" i="169"/>
  <c r="P27" i="170"/>
  <c r="P28" i="170"/>
  <c r="P29" i="170"/>
  <c r="P30" i="170"/>
  <c r="P31" i="170"/>
  <c r="P32" i="170"/>
  <c r="P33" i="170"/>
  <c r="P34" i="170"/>
  <c r="P35" i="170"/>
  <c r="P36" i="170"/>
  <c r="P37" i="170"/>
  <c r="P26" i="170"/>
  <c r="P27" i="171"/>
  <c r="P28" i="171"/>
  <c r="P29" i="171"/>
  <c r="P30" i="171"/>
  <c r="P31" i="171"/>
  <c r="P32" i="171"/>
  <c r="P33" i="171"/>
  <c r="P34" i="171"/>
  <c r="P35" i="171"/>
  <c r="P36" i="171"/>
  <c r="P37" i="171"/>
  <c r="P26" i="171"/>
  <c r="P27" i="172"/>
  <c r="P28" i="172"/>
  <c r="P29" i="172"/>
  <c r="P30" i="172"/>
  <c r="P31" i="172"/>
  <c r="P32" i="172"/>
  <c r="P33" i="172"/>
  <c r="P34" i="172"/>
  <c r="P35" i="172"/>
  <c r="P36" i="172"/>
  <c r="P37" i="172"/>
  <c r="P26" i="172"/>
  <c r="P27" i="173"/>
  <c r="P28" i="173"/>
  <c r="P29" i="173"/>
  <c r="P30" i="173"/>
  <c r="P31" i="173"/>
  <c r="P32" i="173"/>
  <c r="P33" i="173"/>
  <c r="P34" i="173"/>
  <c r="P35" i="173"/>
  <c r="P36" i="173"/>
  <c r="P37" i="173"/>
  <c r="P26" i="173"/>
  <c r="X37" i="174"/>
  <c r="M37" i="174" s="1"/>
  <c r="X33" i="174"/>
  <c r="M33" i="174" s="1"/>
  <c r="X29" i="174"/>
  <c r="M29" i="174" s="1"/>
  <c r="X41" i="174"/>
  <c r="X32" i="174"/>
  <c r="M32" i="174" s="1"/>
  <c r="X27" i="174"/>
  <c r="M27" i="174" s="1"/>
  <c r="X36" i="174"/>
  <c r="M36" i="174" s="1"/>
  <c r="X30" i="174"/>
  <c r="X35" i="174"/>
  <c r="M35" i="174" s="1"/>
  <c r="X28" i="174"/>
  <c r="M28" i="174" s="1"/>
  <c r="X26" i="174"/>
  <c r="M26" i="174" s="1"/>
  <c r="X34" i="174"/>
  <c r="M34" i="174" s="1"/>
  <c r="X31" i="174"/>
  <c r="M31" i="174" s="1"/>
  <c r="J39" i="174"/>
  <c r="C39" i="174" s="1"/>
  <c r="Q29" i="174"/>
  <c r="Q33" i="174"/>
  <c r="Q37" i="174"/>
  <c r="Q28" i="174"/>
  <c r="Q35" i="174"/>
  <c r="Q31" i="174"/>
  <c r="Q36" i="174"/>
  <c r="Q27" i="174"/>
  <c r="Q32" i="174"/>
  <c r="Q34" i="174"/>
  <c r="Q30" i="174"/>
  <c r="Q26" i="174"/>
  <c r="X41" i="175"/>
  <c r="X34" i="175"/>
  <c r="M34" i="175" s="1"/>
  <c r="X30" i="175"/>
  <c r="M30" i="175" s="1"/>
  <c r="X26" i="175"/>
  <c r="X35" i="175"/>
  <c r="M35" i="175" s="1"/>
  <c r="X29" i="175"/>
  <c r="M29" i="175" s="1"/>
  <c r="X36" i="175"/>
  <c r="M36" i="175" s="1"/>
  <c r="X28" i="175"/>
  <c r="M28" i="175" s="1"/>
  <c r="J39" i="175"/>
  <c r="C39" i="175" s="1"/>
  <c r="X33" i="175"/>
  <c r="M33" i="175" s="1"/>
  <c r="X27" i="175"/>
  <c r="M27" i="175" s="1"/>
  <c r="X37" i="175"/>
  <c r="M37" i="175" s="1"/>
  <c r="X32" i="175"/>
  <c r="M32" i="175" s="1"/>
  <c r="X31" i="175"/>
  <c r="Q30" i="175"/>
  <c r="Q34" i="175"/>
  <c r="Q31" i="175"/>
  <c r="Q33" i="175"/>
  <c r="Q29" i="175"/>
  <c r="Q36" i="175"/>
  <c r="Q26" i="175"/>
  <c r="Q27" i="175"/>
  <c r="Q32" i="175"/>
  <c r="Q37" i="175"/>
  <c r="Q28" i="175"/>
  <c r="Q35" i="175"/>
  <c r="X35" i="176"/>
  <c r="M35" i="176" s="1"/>
  <c r="X31" i="176"/>
  <c r="M31" i="176" s="1"/>
  <c r="X27" i="176"/>
  <c r="M27" i="176" s="1"/>
  <c r="X37" i="176"/>
  <c r="M37" i="176" s="1"/>
  <c r="X32" i="176"/>
  <c r="M32" i="176" s="1"/>
  <c r="X26" i="176"/>
  <c r="M26" i="176" s="1"/>
  <c r="X34" i="176"/>
  <c r="M34" i="176" s="1"/>
  <c r="X28" i="176"/>
  <c r="M28" i="176" s="1"/>
  <c r="X33" i="176"/>
  <c r="M33" i="176" s="1"/>
  <c r="X41" i="176"/>
  <c r="X36" i="176"/>
  <c r="M36" i="176" s="1"/>
  <c r="X30" i="176"/>
  <c r="M30" i="176" s="1"/>
  <c r="J39" i="176"/>
  <c r="C39" i="176" s="1"/>
  <c r="X29" i="176"/>
  <c r="M29" i="176" s="1"/>
  <c r="Q27" i="176"/>
  <c r="Q31" i="176"/>
  <c r="Q35" i="176"/>
  <c r="Q29" i="176"/>
  <c r="Q36" i="176"/>
  <c r="Q30" i="176"/>
  <c r="Q32" i="176"/>
  <c r="Q37" i="176"/>
  <c r="Q28" i="176"/>
  <c r="Q33" i="176"/>
  <c r="Q26" i="176"/>
  <c r="Q34" i="176"/>
  <c r="X36" i="177"/>
  <c r="M36" i="177" s="1"/>
  <c r="X32" i="177"/>
  <c r="M32" i="177" s="1"/>
  <c r="X28" i="177"/>
  <c r="M28" i="177" s="1"/>
  <c r="X34" i="177"/>
  <c r="M34" i="177" s="1"/>
  <c r="X29" i="177"/>
  <c r="X33" i="177"/>
  <c r="M33" i="177" s="1"/>
  <c r="X26" i="177"/>
  <c r="M26" i="177" s="1"/>
  <c r="X41" i="177"/>
  <c r="X31" i="177"/>
  <c r="X37" i="177"/>
  <c r="M37" i="177" s="1"/>
  <c r="X35" i="177"/>
  <c r="M35" i="177" s="1"/>
  <c r="X30" i="177"/>
  <c r="M30" i="177" s="1"/>
  <c r="J39" i="177"/>
  <c r="C39" i="177" s="1"/>
  <c r="X27" i="177"/>
  <c r="M27" i="177" s="1"/>
  <c r="P27" i="177"/>
  <c r="P28" i="177"/>
  <c r="P29" i="177"/>
  <c r="P30" i="177"/>
  <c r="P31" i="177"/>
  <c r="P32" i="177"/>
  <c r="P33" i="177"/>
  <c r="P34" i="177"/>
  <c r="P35" i="177"/>
  <c r="P36" i="177"/>
  <c r="P37" i="177"/>
  <c r="P26" i="177"/>
  <c r="O28" i="178"/>
  <c r="O32" i="178"/>
  <c r="O27" i="178"/>
  <c r="O34" i="178"/>
  <c r="O37" i="178"/>
  <c r="O30" i="178"/>
  <c r="O35" i="178"/>
  <c r="O26" i="178"/>
  <c r="O31" i="178"/>
  <c r="O33" i="178"/>
  <c r="O29" i="178"/>
  <c r="O36" i="178"/>
  <c r="O30" i="179"/>
  <c r="O34" i="179"/>
  <c r="O27" i="179"/>
  <c r="O35" i="179"/>
  <c r="O29" i="179"/>
  <c r="O32" i="179"/>
  <c r="O37" i="179"/>
  <c r="O31" i="179"/>
  <c r="O26" i="179"/>
  <c r="O28" i="179"/>
  <c r="O33" i="179"/>
  <c r="O36" i="179"/>
  <c r="O27" i="180"/>
  <c r="O31" i="180"/>
  <c r="O35" i="180"/>
  <c r="O32" i="180"/>
  <c r="O29" i="180"/>
  <c r="O34" i="180"/>
  <c r="O37" i="180"/>
  <c r="O28" i="180"/>
  <c r="O36" i="180"/>
  <c r="O30" i="180"/>
  <c r="O33" i="180"/>
  <c r="O26" i="181"/>
  <c r="O28" i="181"/>
  <c r="O29" i="181"/>
  <c r="O33" i="181"/>
  <c r="O37" i="181"/>
  <c r="O32" i="181"/>
  <c r="O36" i="181"/>
  <c r="O31" i="181"/>
  <c r="O35" i="181"/>
  <c r="O27" i="181"/>
  <c r="O30" i="181"/>
  <c r="O34" i="181"/>
  <c r="O30" i="182"/>
  <c r="O34" i="182"/>
  <c r="O26" i="182"/>
  <c r="O29" i="182"/>
  <c r="O33" i="182"/>
  <c r="O37" i="182"/>
  <c r="O28" i="182"/>
  <c r="O32" i="182"/>
  <c r="O36" i="182"/>
  <c r="O27" i="182"/>
  <c r="O31" i="182"/>
  <c r="O35" i="182"/>
  <c r="N26" i="173"/>
  <c r="M30" i="1"/>
  <c r="S40" i="165"/>
  <c r="Y19" i="184" s="1"/>
  <c r="N19" i="184" s="1"/>
  <c r="Q28" i="1"/>
  <c r="Q32" i="1"/>
  <c r="Q36" i="1"/>
  <c r="Q26" i="1"/>
  <c r="Q27" i="1"/>
  <c r="Q31" i="1"/>
  <c r="Q35" i="1"/>
  <c r="Q30" i="1"/>
  <c r="Q34" i="1"/>
  <c r="Q29" i="1"/>
  <c r="Q33" i="1"/>
  <c r="Q37" i="1"/>
  <c r="N20" i="73"/>
  <c r="V8" i="180"/>
  <c r="M35" i="13"/>
  <c r="M36" i="13"/>
  <c r="X35" i="169"/>
  <c r="M35" i="169" s="1"/>
  <c r="X31" i="169"/>
  <c r="M31" i="169" s="1"/>
  <c r="X27" i="169"/>
  <c r="M27" i="169" s="1"/>
  <c r="X34" i="169"/>
  <c r="M34" i="169" s="1"/>
  <c r="X29" i="169"/>
  <c r="X41" i="169"/>
  <c r="X32" i="169"/>
  <c r="M32" i="169" s="1"/>
  <c r="X37" i="169"/>
  <c r="M37" i="169" s="1"/>
  <c r="X30" i="169"/>
  <c r="M30" i="169" s="1"/>
  <c r="X28" i="169"/>
  <c r="M28" i="169" s="1"/>
  <c r="X26" i="169"/>
  <c r="M26" i="169" s="1"/>
  <c r="X36" i="169"/>
  <c r="M36" i="169" s="1"/>
  <c r="J39" i="169"/>
  <c r="C39" i="169" s="1"/>
  <c r="X33" i="169"/>
  <c r="M33" i="169" s="1"/>
  <c r="Q28" i="169"/>
  <c r="Q32" i="169"/>
  <c r="Q36" i="169"/>
  <c r="Q26" i="169"/>
  <c r="Q27" i="169"/>
  <c r="Q31" i="169"/>
  <c r="Q35" i="169"/>
  <c r="Q30" i="169"/>
  <c r="Q33" i="169"/>
  <c r="Q34" i="169"/>
  <c r="Q37" i="169"/>
  <c r="Q29" i="169"/>
  <c r="X37" i="170"/>
  <c r="M37" i="170" s="1"/>
  <c r="X33" i="170"/>
  <c r="M33" i="170" s="1"/>
  <c r="X29" i="170"/>
  <c r="M29" i="170" s="1"/>
  <c r="X34" i="170"/>
  <c r="M34" i="170" s="1"/>
  <c r="X28" i="170"/>
  <c r="M28" i="170" s="1"/>
  <c r="X35" i="170"/>
  <c r="M35" i="170" s="1"/>
  <c r="X27" i="170"/>
  <c r="M27" i="170" s="1"/>
  <c r="X32" i="170"/>
  <c r="M32" i="170" s="1"/>
  <c r="X26" i="170"/>
  <c r="M26" i="170" s="1"/>
  <c r="X31" i="170"/>
  <c r="M31" i="170" s="1"/>
  <c r="X30" i="170"/>
  <c r="X41" i="170"/>
  <c r="X36" i="170"/>
  <c r="M36" i="170" s="1"/>
  <c r="J39" i="170"/>
  <c r="C39" i="170" s="1"/>
  <c r="Q29" i="170"/>
  <c r="Q33" i="170"/>
  <c r="Q37" i="170"/>
  <c r="Q28" i="170"/>
  <c r="Q32" i="170"/>
  <c r="Q36" i="170"/>
  <c r="Q27" i="170"/>
  <c r="Q35" i="170"/>
  <c r="Q31" i="170"/>
  <c r="Q26" i="170"/>
  <c r="Q34" i="170"/>
  <c r="Q30" i="170"/>
  <c r="X41" i="171"/>
  <c r="X34" i="171"/>
  <c r="M34" i="171" s="1"/>
  <c r="X30" i="171"/>
  <c r="M30" i="171" s="1"/>
  <c r="X26" i="171"/>
  <c r="M26" i="171" s="1"/>
  <c r="X36" i="171"/>
  <c r="M36" i="171" s="1"/>
  <c r="X31" i="171"/>
  <c r="M31" i="171" s="1"/>
  <c r="X33" i="171"/>
  <c r="M33" i="171" s="1"/>
  <c r="X27" i="171"/>
  <c r="M27" i="171" s="1"/>
  <c r="J39" i="171"/>
  <c r="C39" i="171" s="1"/>
  <c r="X32" i="171"/>
  <c r="M32" i="171" s="1"/>
  <c r="X29" i="171"/>
  <c r="M29" i="171" s="1"/>
  <c r="X28" i="171"/>
  <c r="M28" i="171" s="1"/>
  <c r="X37" i="171"/>
  <c r="M37" i="171" s="1"/>
  <c r="X35" i="171"/>
  <c r="M35" i="171" s="1"/>
  <c r="Q30" i="171"/>
  <c r="Q34" i="171"/>
  <c r="Q29" i="171"/>
  <c r="Q33" i="171"/>
  <c r="Q37" i="171"/>
  <c r="Q32" i="171"/>
  <c r="Q28" i="171"/>
  <c r="Q36" i="171"/>
  <c r="Q27" i="171"/>
  <c r="Q26" i="171"/>
  <c r="Q35" i="171"/>
  <c r="Q31" i="171"/>
  <c r="X35" i="172"/>
  <c r="M35" i="172" s="1"/>
  <c r="X31" i="172"/>
  <c r="M31" i="172" s="1"/>
  <c r="X27" i="172"/>
  <c r="M27" i="172" s="1"/>
  <c r="X41" i="172"/>
  <c r="X33" i="172"/>
  <c r="M33" i="172" s="1"/>
  <c r="X28" i="172"/>
  <c r="X32" i="172"/>
  <c r="X37" i="172"/>
  <c r="M37" i="172" s="1"/>
  <c r="X30" i="172"/>
  <c r="M30" i="172" s="1"/>
  <c r="X29" i="172"/>
  <c r="M29" i="172" s="1"/>
  <c r="X26" i="172"/>
  <c r="M26" i="172" s="1"/>
  <c r="X36" i="172"/>
  <c r="M36" i="172" s="1"/>
  <c r="X34" i="172"/>
  <c r="M34" i="172" s="1"/>
  <c r="J39" i="172"/>
  <c r="C39" i="172" s="1"/>
  <c r="Q27" i="172"/>
  <c r="Q31" i="172"/>
  <c r="Q35" i="172"/>
  <c r="Q30" i="172"/>
  <c r="Q34" i="172"/>
  <c r="Q33" i="172"/>
  <c r="Q28" i="172"/>
  <c r="Q29" i="172"/>
  <c r="Q32" i="172"/>
  <c r="Q36" i="172"/>
  <c r="Q26" i="172"/>
  <c r="Q37" i="172"/>
  <c r="X36" i="173"/>
  <c r="M36" i="173" s="1"/>
  <c r="X32" i="173"/>
  <c r="M32" i="173" s="1"/>
  <c r="X28" i="173"/>
  <c r="M28" i="173" s="1"/>
  <c r="X35" i="173"/>
  <c r="M35" i="173" s="1"/>
  <c r="X30" i="173"/>
  <c r="M30" i="173" s="1"/>
  <c r="X41" i="173"/>
  <c r="X31" i="173"/>
  <c r="M31" i="173" s="1"/>
  <c r="X37" i="173"/>
  <c r="M37" i="173" s="1"/>
  <c r="X29" i="173"/>
  <c r="M29" i="173" s="1"/>
  <c r="X27" i="173"/>
  <c r="M27" i="173" s="1"/>
  <c r="X26" i="173"/>
  <c r="M26" i="173" s="1"/>
  <c r="X34" i="173"/>
  <c r="M34" i="173" s="1"/>
  <c r="X33" i="173"/>
  <c r="M33" i="173" s="1"/>
  <c r="Q28" i="173"/>
  <c r="Q32" i="173"/>
  <c r="Q36" i="173"/>
  <c r="Q26" i="173"/>
  <c r="Q27" i="173"/>
  <c r="Q31" i="173"/>
  <c r="Q35" i="173"/>
  <c r="Q30" i="173"/>
  <c r="Q37" i="173"/>
  <c r="Q34" i="173"/>
  <c r="Q29" i="173"/>
  <c r="Q33" i="173"/>
  <c r="P26" i="183"/>
  <c r="P28" i="183"/>
  <c r="P32" i="183"/>
  <c r="P36" i="183"/>
  <c r="P27" i="183"/>
  <c r="P31" i="183"/>
  <c r="P35" i="183"/>
  <c r="P30" i="183"/>
  <c r="P34" i="183"/>
  <c r="P29" i="183"/>
  <c r="P33" i="183"/>
  <c r="P37" i="183"/>
  <c r="P29" i="184"/>
  <c r="P33" i="184"/>
  <c r="P37" i="184"/>
  <c r="P26" i="184"/>
  <c r="P28" i="184"/>
  <c r="P32" i="184"/>
  <c r="P36" i="184"/>
  <c r="P27" i="184"/>
  <c r="P31" i="184"/>
  <c r="P35" i="184"/>
  <c r="P30" i="184"/>
  <c r="P34" i="184"/>
  <c r="N27" i="185"/>
  <c r="N28" i="185"/>
  <c r="N29" i="185"/>
  <c r="N30" i="185"/>
  <c r="N31" i="185"/>
  <c r="N32" i="185"/>
  <c r="N33" i="185"/>
  <c r="N34" i="185"/>
  <c r="N35" i="185"/>
  <c r="N36" i="185"/>
  <c r="N37" i="185"/>
  <c r="N26" i="185"/>
  <c r="O26" i="1"/>
  <c r="O29" i="184"/>
  <c r="O36" i="183"/>
  <c r="O32" i="183"/>
  <c r="O28" i="183"/>
  <c r="N34" i="178"/>
  <c r="Q37" i="177"/>
  <c r="Q35" i="177"/>
  <c r="Q30" i="177"/>
  <c r="N30" i="176"/>
  <c r="N34" i="175"/>
  <c r="N29" i="175"/>
  <c r="N27" i="175"/>
  <c r="N33" i="174"/>
  <c r="N28" i="174"/>
  <c r="O26" i="184"/>
  <c r="Q26" i="183"/>
  <c r="Q37" i="185"/>
  <c r="O35" i="185"/>
  <c r="Q33" i="185"/>
  <c r="O31" i="185"/>
  <c r="Q29" i="185"/>
  <c r="O27" i="185"/>
  <c r="Q36" i="184"/>
  <c r="O34" i="184"/>
  <c r="Q32" i="184"/>
  <c r="O30" i="184"/>
  <c r="Q28" i="184"/>
  <c r="O37" i="183"/>
  <c r="Q35" i="183"/>
  <c r="O33" i="183"/>
  <c r="Q31" i="183"/>
  <c r="O29" i="183"/>
  <c r="Q27" i="183"/>
  <c r="N34" i="176"/>
  <c r="N32" i="176"/>
  <c r="N27" i="176"/>
  <c r="N33" i="175"/>
  <c r="N31" i="175"/>
  <c r="N37" i="174"/>
  <c r="O30" i="186"/>
  <c r="O33" i="186"/>
  <c r="O35" i="186"/>
  <c r="O37" i="186"/>
  <c r="O27" i="186"/>
  <c r="O29" i="186"/>
  <c r="O31" i="186"/>
  <c r="O36" i="186"/>
  <c r="O28" i="186"/>
  <c r="O34" i="186"/>
  <c r="O32" i="186"/>
  <c r="R32" i="186" s="1"/>
  <c r="Q30" i="189"/>
  <c r="Q34" i="189"/>
  <c r="Q37" i="189"/>
  <c r="Q31" i="189"/>
  <c r="Q35" i="189"/>
  <c r="Q29" i="189"/>
  <c r="Q36" i="189"/>
  <c r="Q32" i="189"/>
  <c r="Q26" i="189"/>
  <c r="Q33" i="189"/>
  <c r="Q27" i="189"/>
  <c r="R29" i="189"/>
  <c r="R37" i="189"/>
  <c r="O28" i="190"/>
  <c r="O31" i="190"/>
  <c r="O33" i="190"/>
  <c r="O36" i="190"/>
  <c r="O34" i="190"/>
  <c r="O37" i="190"/>
  <c r="O29" i="190"/>
  <c r="R29" i="190" s="1"/>
  <c r="O35" i="190"/>
  <c r="O30" i="190"/>
  <c r="O32" i="190"/>
  <c r="R32" i="190" s="1"/>
  <c r="O26" i="190"/>
  <c r="N26" i="176"/>
  <c r="O26" i="183"/>
  <c r="O36" i="185"/>
  <c r="Q34" i="185"/>
  <c r="O32" i="185"/>
  <c r="Q30" i="185"/>
  <c r="O28" i="185"/>
  <c r="Q37" i="184"/>
  <c r="O35" i="184"/>
  <c r="Q33" i="184"/>
  <c r="O31" i="184"/>
  <c r="Q29" i="184"/>
  <c r="O27" i="184"/>
  <c r="Q36" i="183"/>
  <c r="O34" i="183"/>
  <c r="Q32" i="183"/>
  <c r="O30" i="183"/>
  <c r="Q28" i="183"/>
  <c r="N33" i="178"/>
  <c r="N36" i="176"/>
  <c r="N27" i="174"/>
  <c r="N31" i="174"/>
  <c r="N35" i="174"/>
  <c r="N32" i="174"/>
  <c r="N34" i="174"/>
  <c r="N28" i="175"/>
  <c r="N32" i="175"/>
  <c r="N36" i="175"/>
  <c r="N26" i="175"/>
  <c r="N30" i="175"/>
  <c r="N37" i="175"/>
  <c r="N29" i="176"/>
  <c r="N33" i="176"/>
  <c r="N37" i="176"/>
  <c r="N28" i="176"/>
  <c r="N35" i="176"/>
  <c r="Q28" i="177"/>
  <c r="Q32" i="177"/>
  <c r="Q36" i="177"/>
  <c r="Q26" i="177"/>
  <c r="Q27" i="177"/>
  <c r="Q34" i="177"/>
  <c r="N27" i="178"/>
  <c r="N31" i="178"/>
  <c r="N35" i="178"/>
  <c r="N36" i="178"/>
  <c r="N37" i="178"/>
  <c r="N29" i="178"/>
  <c r="N27" i="179"/>
  <c r="N28" i="179"/>
  <c r="N29" i="179"/>
  <c r="N30" i="179"/>
  <c r="N31" i="179"/>
  <c r="N32" i="179"/>
  <c r="N33" i="179"/>
  <c r="N34" i="179"/>
  <c r="N35" i="179"/>
  <c r="N36" i="179"/>
  <c r="N37" i="179"/>
  <c r="N26" i="179"/>
  <c r="N27" i="180"/>
  <c r="N28" i="180"/>
  <c r="N29" i="180"/>
  <c r="N30" i="180"/>
  <c r="N31" i="180"/>
  <c r="N32" i="180"/>
  <c r="N33" i="180"/>
  <c r="N34" i="180"/>
  <c r="N35" i="180"/>
  <c r="N36" i="180"/>
  <c r="N37" i="180"/>
  <c r="N27" i="181"/>
  <c r="N28" i="181"/>
  <c r="N29" i="181"/>
  <c r="N30" i="181"/>
  <c r="N31" i="181"/>
  <c r="N32" i="181"/>
  <c r="N33" i="181"/>
  <c r="N34" i="181"/>
  <c r="N35" i="181"/>
  <c r="N36" i="181"/>
  <c r="N37" i="181"/>
  <c r="N27" i="182"/>
  <c r="N28" i="182"/>
  <c r="N29" i="182"/>
  <c r="N30" i="182"/>
  <c r="N31" i="182"/>
  <c r="N32" i="182"/>
  <c r="N33" i="182"/>
  <c r="N34" i="182"/>
  <c r="N35" i="182"/>
  <c r="N36" i="182"/>
  <c r="N37" i="182"/>
  <c r="X41" i="183"/>
  <c r="X34" i="183"/>
  <c r="M34" i="183" s="1"/>
  <c r="X30" i="183"/>
  <c r="M30" i="183" s="1"/>
  <c r="X26" i="183"/>
  <c r="M26" i="183" s="1"/>
  <c r="X37" i="183"/>
  <c r="M37" i="183" s="1"/>
  <c r="X32" i="183"/>
  <c r="M32" i="183" s="1"/>
  <c r="X27" i="183"/>
  <c r="M27" i="183" s="1"/>
  <c r="X33" i="183"/>
  <c r="M33" i="183" s="1"/>
  <c r="J39" i="183"/>
  <c r="C39" i="183" s="1"/>
  <c r="X31" i="183"/>
  <c r="M31" i="183" s="1"/>
  <c r="X29" i="183"/>
  <c r="M29" i="183" s="1"/>
  <c r="X28" i="183"/>
  <c r="M28" i="183" s="1"/>
  <c r="X36" i="183"/>
  <c r="M36" i="183" s="1"/>
  <c r="P28" i="186"/>
  <c r="R28" i="186" s="1"/>
  <c r="P31" i="186"/>
  <c r="P33" i="186"/>
  <c r="P26" i="186"/>
  <c r="P30" i="186"/>
  <c r="R30" i="186" s="1"/>
  <c r="P37" i="186"/>
  <c r="P34" i="186"/>
  <c r="P29" i="186"/>
  <c r="P35" i="186"/>
  <c r="P36" i="186"/>
  <c r="P32" i="186"/>
  <c r="P29" i="190"/>
  <c r="P34" i="190"/>
  <c r="R34" i="190" s="1"/>
  <c r="P37" i="190"/>
  <c r="P27" i="190"/>
  <c r="P31" i="190"/>
  <c r="P33" i="190"/>
  <c r="P30" i="190"/>
  <c r="R30" i="190" s="1"/>
  <c r="P36" i="190"/>
  <c r="P28" i="190"/>
  <c r="P26" i="190"/>
  <c r="P35" i="190"/>
  <c r="N26" i="180"/>
  <c r="N26" i="174"/>
  <c r="O37" i="185"/>
  <c r="Q35" i="185"/>
  <c r="O33" i="185"/>
  <c r="Q31" i="185"/>
  <c r="O29" i="185"/>
  <c r="O40" i="185" s="1"/>
  <c r="S39" i="143" s="1"/>
  <c r="Q27" i="185"/>
  <c r="O36" i="184"/>
  <c r="Q34" i="184"/>
  <c r="O32" i="184"/>
  <c r="Q37" i="183"/>
  <c r="O35" i="183"/>
  <c r="Q33" i="183"/>
  <c r="O31" i="183"/>
  <c r="N32" i="178"/>
  <c r="N30" i="178"/>
  <c r="Q33" i="177"/>
  <c r="Q31" i="177"/>
  <c r="N36" i="174"/>
  <c r="N29" i="174"/>
  <c r="O26" i="186"/>
  <c r="O27" i="190"/>
  <c r="R27" i="190" s="1"/>
  <c r="X35" i="183"/>
  <c r="M35" i="183" s="1"/>
  <c r="Q28" i="189"/>
  <c r="P27" i="178"/>
  <c r="P28" i="178"/>
  <c r="P29" i="178"/>
  <c r="P30" i="178"/>
  <c r="P31" i="178"/>
  <c r="P32" i="178"/>
  <c r="P33" i="178"/>
  <c r="P34" i="178"/>
  <c r="R27" i="186"/>
  <c r="P32" i="189"/>
  <c r="R32" i="189" s="1"/>
  <c r="P34" i="189"/>
  <c r="P36" i="189"/>
  <c r="R36" i="189" s="1"/>
  <c r="N26" i="183"/>
  <c r="N37" i="184"/>
  <c r="N36" i="184"/>
  <c r="N35" i="184"/>
  <c r="N34" i="184"/>
  <c r="N33" i="184"/>
  <c r="N32" i="184"/>
  <c r="N31" i="184"/>
  <c r="N30" i="184"/>
  <c r="N29" i="184"/>
  <c r="N28" i="184"/>
  <c r="N37" i="183"/>
  <c r="N36" i="183"/>
  <c r="N35" i="183"/>
  <c r="N34" i="183"/>
  <c r="N33" i="183"/>
  <c r="N32" i="183"/>
  <c r="N31" i="183"/>
  <c r="N30" i="183"/>
  <c r="N29" i="183"/>
  <c r="N28" i="183"/>
  <c r="P30" i="189"/>
  <c r="P27" i="189"/>
  <c r="H40" i="182"/>
  <c r="L36" i="143" s="1"/>
  <c r="S6" i="183"/>
  <c r="S6" i="177"/>
  <c r="V30" i="177" s="1"/>
  <c r="W30" i="177" s="1"/>
  <c r="M55" i="177" s="1"/>
  <c r="M29" i="181"/>
  <c r="V33" i="1"/>
  <c r="W33" i="1" s="1"/>
  <c r="M58" i="1" s="1"/>
  <c r="V31" i="1"/>
  <c r="W31" i="1" s="1"/>
  <c r="AE38" i="165"/>
  <c r="Y17" i="182" s="1"/>
  <c r="N17" i="182" s="1"/>
  <c r="S6" i="176"/>
  <c r="V33" i="176" s="1"/>
  <c r="W33" i="176" s="1"/>
  <c r="S6" i="171"/>
  <c r="V28" i="171" s="1"/>
  <c r="W28" i="171" s="1"/>
  <c r="S6" i="175"/>
  <c r="V36" i="175" s="1"/>
  <c r="W36" i="175" s="1"/>
  <c r="S6" i="190"/>
  <c r="V36" i="190" s="1"/>
  <c r="W36" i="190" s="1"/>
  <c r="S6" i="189"/>
  <c r="I8" i="189" s="1"/>
  <c r="S6" i="178"/>
  <c r="V27" i="178" s="1"/>
  <c r="W27" i="178" s="1"/>
  <c r="M52" i="178" s="1"/>
  <c r="S6" i="173"/>
  <c r="V36" i="173" s="1"/>
  <c r="S6" i="172"/>
  <c r="V32" i="172" s="1"/>
  <c r="W32" i="172" s="1"/>
  <c r="S6" i="169"/>
  <c r="V30" i="169" s="1"/>
  <c r="W30" i="169" s="1"/>
  <c r="G55" i="169" s="1"/>
  <c r="H55" i="169" s="1"/>
  <c r="I55" i="169" s="1"/>
  <c r="L19" i="13"/>
  <c r="K19" i="13" s="1"/>
  <c r="S6" i="170"/>
  <c r="V29" i="170" s="1"/>
  <c r="W29" i="170" s="1"/>
  <c r="S6" i="182"/>
  <c r="V33" i="182" s="1"/>
  <c r="W33" i="182" s="1"/>
  <c r="S6" i="174"/>
  <c r="V34" i="174" s="1"/>
  <c r="W34" i="174" s="1"/>
  <c r="G76" i="174" s="1"/>
  <c r="I76" i="174" s="1"/>
  <c r="M76" i="174" s="1"/>
  <c r="S6" i="180"/>
  <c r="T7" i="143"/>
  <c r="S6" i="181"/>
  <c r="V27" i="181" s="1"/>
  <c r="W27" i="181" s="1"/>
  <c r="S6" i="185"/>
  <c r="V31" i="185" s="1"/>
  <c r="I29" i="169"/>
  <c r="H40" i="169"/>
  <c r="L23" i="143" s="1"/>
  <c r="I30" i="170"/>
  <c r="H40" i="170"/>
  <c r="L24" i="143" s="1"/>
  <c r="M29" i="177"/>
  <c r="H40" i="177"/>
  <c r="L31" i="143" s="1"/>
  <c r="I31" i="177"/>
  <c r="H40" i="172"/>
  <c r="L26" i="143" s="1"/>
  <c r="W7" i="185"/>
  <c r="V8" i="185"/>
  <c r="Y19" i="190"/>
  <c r="Y19" i="185"/>
  <c r="N19" i="185" s="1"/>
  <c r="Y19" i="186"/>
  <c r="Q40" i="185"/>
  <c r="U39" i="143" s="1"/>
  <c r="W7" i="184"/>
  <c r="X34" i="184"/>
  <c r="M34" i="184" s="1"/>
  <c r="AE36" i="165"/>
  <c r="Y17" i="180" s="1"/>
  <c r="N17" i="180" s="1"/>
  <c r="M37" i="1"/>
  <c r="M31" i="178"/>
  <c r="P40" i="185"/>
  <c r="T39" i="143" s="1"/>
  <c r="P40" i="181"/>
  <c r="P40" i="180"/>
  <c r="I29" i="185"/>
  <c r="H40" i="185"/>
  <c r="V31" i="179"/>
  <c r="W31" i="179" s="1"/>
  <c r="V37" i="1"/>
  <c r="W37" i="1" s="1"/>
  <c r="V29" i="1"/>
  <c r="W29" i="1" s="1"/>
  <c r="M54" i="1" s="1"/>
  <c r="V27" i="1"/>
  <c r="W27" i="1" s="1"/>
  <c r="M52" i="1" s="1"/>
  <c r="V30" i="1"/>
  <c r="W30" i="1" s="1"/>
  <c r="V34" i="1"/>
  <c r="W34" i="1" s="1"/>
  <c r="V35" i="1"/>
  <c r="W35" i="1" s="1"/>
  <c r="M60" i="1" s="1"/>
  <c r="V32" i="1"/>
  <c r="W32" i="1" s="1"/>
  <c r="V26" i="1"/>
  <c r="W26" i="1" s="1"/>
  <c r="V36" i="1"/>
  <c r="W36" i="1" s="1"/>
  <c r="G78" i="1" s="1"/>
  <c r="V28" i="1"/>
  <c r="W28" i="1" s="1"/>
  <c r="G70" i="1" s="1"/>
  <c r="H70" i="1" s="1"/>
  <c r="V27" i="174"/>
  <c r="W27" i="174" s="1"/>
  <c r="H40" i="183"/>
  <c r="L37" i="143" s="1"/>
  <c r="H40" i="184"/>
  <c r="AE24" i="165"/>
  <c r="Y17" i="1" s="1"/>
  <c r="N17" i="1" s="1"/>
  <c r="AD43" i="165"/>
  <c r="D18" i="165" s="1"/>
  <c r="V27" i="190"/>
  <c r="W27" i="190" s="1"/>
  <c r="I8" i="190"/>
  <c r="M30" i="174"/>
  <c r="AE26" i="165"/>
  <c r="Y17" i="170" s="1"/>
  <c r="N17" i="170" s="1"/>
  <c r="H40" i="174"/>
  <c r="I34" i="180"/>
  <c r="H40" i="180"/>
  <c r="L34" i="143" s="1"/>
  <c r="H40" i="176"/>
  <c r="I26" i="175"/>
  <c r="H40" i="175"/>
  <c r="L29" i="143" s="1"/>
  <c r="I26" i="178"/>
  <c r="M26" i="178" s="1"/>
  <c r="H40" i="178"/>
  <c r="L32" i="143" s="1"/>
  <c r="H40" i="171"/>
  <c r="H40" i="181"/>
  <c r="L35" i="143" s="1"/>
  <c r="M29" i="1"/>
  <c r="AE37" i="165"/>
  <c r="Y17" i="181" s="1"/>
  <c r="N17" i="181" s="1"/>
  <c r="M28" i="172"/>
  <c r="M33" i="180"/>
  <c r="M32" i="172"/>
  <c r="M30" i="181"/>
  <c r="M31" i="175"/>
  <c r="M33" i="181"/>
  <c r="P40" i="143"/>
  <c r="I40" i="143"/>
  <c r="I32" i="1"/>
  <c r="H40" i="1"/>
  <c r="G53" i="1"/>
  <c r="Y17" i="186"/>
  <c r="I40" i="186" s="1"/>
  <c r="M40" i="186" s="1"/>
  <c r="Y17" i="190"/>
  <c r="I40" i="190" s="1"/>
  <c r="M40" i="190" s="1"/>
  <c r="Y17" i="189"/>
  <c r="I40" i="189" s="1"/>
  <c r="M40" i="189" s="1"/>
  <c r="Y17" i="185"/>
  <c r="N17" i="185" s="1"/>
  <c r="V32" i="186"/>
  <c r="W32" i="186" s="1"/>
  <c r="V37" i="186"/>
  <c r="W37" i="186" s="1"/>
  <c r="V35" i="186"/>
  <c r="W35" i="186" s="1"/>
  <c r="V30" i="186"/>
  <c r="W30" i="186" s="1"/>
  <c r="V34" i="186"/>
  <c r="W34" i="186" s="1"/>
  <c r="I8" i="186"/>
  <c r="V28" i="186"/>
  <c r="W28" i="186" s="1"/>
  <c r="V33" i="186"/>
  <c r="W33" i="186" s="1"/>
  <c r="V27" i="186"/>
  <c r="W27" i="186" s="1"/>
  <c r="V29" i="186"/>
  <c r="W29" i="186" s="1"/>
  <c r="V26" i="186"/>
  <c r="W26" i="186" s="1"/>
  <c r="V31" i="186"/>
  <c r="W31" i="186" s="1"/>
  <c r="V37" i="181"/>
  <c r="W37" i="181" s="1"/>
  <c r="V33" i="184"/>
  <c r="W33" i="184" s="1"/>
  <c r="X33" i="184" s="1"/>
  <c r="M33" i="184" s="1"/>
  <c r="V26" i="184"/>
  <c r="W26" i="184" s="1"/>
  <c r="X26" i="184" s="1"/>
  <c r="M26" i="184" s="1"/>
  <c r="R26" i="184" s="1"/>
  <c r="V37" i="184"/>
  <c r="W37" i="184" s="1"/>
  <c r="X37" i="184" s="1"/>
  <c r="M37" i="184" s="1"/>
  <c r="V27" i="184"/>
  <c r="W27" i="184" s="1"/>
  <c r="X27" i="184" s="1"/>
  <c r="M27" i="184" s="1"/>
  <c r="R27" i="184" s="1"/>
  <c r="V35" i="184"/>
  <c r="W35" i="184" s="1"/>
  <c r="X35" i="184" s="1"/>
  <c r="M35" i="184" s="1"/>
  <c r="V30" i="184"/>
  <c r="W30" i="184" s="1"/>
  <c r="X30" i="184" s="1"/>
  <c r="M30" i="184" s="1"/>
  <c r="R30" i="184" s="1"/>
  <c r="V34" i="184"/>
  <c r="W34" i="184" s="1"/>
  <c r="V31" i="184"/>
  <c r="W31" i="184" s="1"/>
  <c r="X31" i="184" s="1"/>
  <c r="M31" i="184" s="1"/>
  <c r="R31" i="184" s="1"/>
  <c r="V29" i="184"/>
  <c r="W29" i="184" s="1"/>
  <c r="X29" i="184" s="1"/>
  <c r="M29" i="184" s="1"/>
  <c r="V28" i="184"/>
  <c r="W28" i="184" s="1"/>
  <c r="X28" i="184" s="1"/>
  <c r="M28" i="184" s="1"/>
  <c r="V32" i="184"/>
  <c r="W32" i="184" s="1"/>
  <c r="X32" i="184" s="1"/>
  <c r="M32" i="184" s="1"/>
  <c r="V36" i="184"/>
  <c r="W36" i="184" s="1"/>
  <c r="X36" i="184" s="1"/>
  <c r="M36" i="184" s="1"/>
  <c r="R36" i="184" s="1"/>
  <c r="AE28" i="165"/>
  <c r="Y17" i="169"/>
  <c r="N17" i="169" s="1"/>
  <c r="H40" i="179"/>
  <c r="H40" i="173"/>
  <c r="V30" i="181" l="1"/>
  <c r="W30" i="181" s="1"/>
  <c r="N40" i="185"/>
  <c r="R39" i="143" s="1"/>
  <c r="P40" i="184"/>
  <c r="T38" i="143" s="1"/>
  <c r="P40" i="182"/>
  <c r="T36" i="143" s="1"/>
  <c r="V32" i="181"/>
  <c r="W32" i="181" s="1"/>
  <c r="V36" i="182"/>
  <c r="W36" i="182" s="1"/>
  <c r="O40" i="184"/>
  <c r="S38" i="143" s="1"/>
  <c r="A23" i="73"/>
  <c r="D22" i="143"/>
  <c r="R35" i="190"/>
  <c r="R33" i="190"/>
  <c r="R31" i="190"/>
  <c r="Q40" i="189"/>
  <c r="R27" i="189"/>
  <c r="R33" i="189"/>
  <c r="R28" i="189"/>
  <c r="R36" i="186"/>
  <c r="R37" i="186"/>
  <c r="R35" i="186"/>
  <c r="R29" i="177"/>
  <c r="V30" i="170"/>
  <c r="W30" i="170" s="1"/>
  <c r="R36" i="183"/>
  <c r="V35" i="173"/>
  <c r="W35" i="173" s="1"/>
  <c r="G60" i="173" s="1"/>
  <c r="R31" i="172"/>
  <c r="P40" i="173"/>
  <c r="V29" i="181"/>
  <c r="W29" i="181" s="1"/>
  <c r="V26" i="182"/>
  <c r="W26" i="182" s="1"/>
  <c r="G68" i="182" s="1"/>
  <c r="V30" i="172"/>
  <c r="W30" i="172" s="1"/>
  <c r="G55" i="172" s="1"/>
  <c r="H55" i="172" s="1"/>
  <c r="I55" i="172" s="1"/>
  <c r="R36" i="182"/>
  <c r="R36" i="173"/>
  <c r="H76" i="174"/>
  <c r="V31" i="172"/>
  <c r="W31" i="172" s="1"/>
  <c r="M56" i="172" s="1"/>
  <c r="R34" i="178"/>
  <c r="M29" i="169"/>
  <c r="R29" i="183"/>
  <c r="V31" i="171"/>
  <c r="W31" i="171" s="1"/>
  <c r="M56" i="171" s="1"/>
  <c r="R37" i="175"/>
  <c r="R35" i="171"/>
  <c r="V32" i="177"/>
  <c r="W32" i="177" s="1"/>
  <c r="M57" i="177" s="1"/>
  <c r="R35" i="183"/>
  <c r="R36" i="178"/>
  <c r="R29" i="179"/>
  <c r="V28" i="178"/>
  <c r="W28" i="178" s="1"/>
  <c r="G70" i="178" s="1"/>
  <c r="R34" i="173"/>
  <c r="R28" i="176"/>
  <c r="R33" i="171"/>
  <c r="R34" i="169"/>
  <c r="R27" i="1"/>
  <c r="R26" i="1"/>
  <c r="R37" i="181"/>
  <c r="R36" i="180"/>
  <c r="R28" i="179"/>
  <c r="R32" i="178"/>
  <c r="V26" i="178"/>
  <c r="W26" i="178" s="1"/>
  <c r="W41" i="178" s="1"/>
  <c r="V17" i="178" s="1"/>
  <c r="V34" i="169"/>
  <c r="W34" i="169" s="1"/>
  <c r="M59" i="169" s="1"/>
  <c r="M30" i="170"/>
  <c r="R30" i="170" s="1"/>
  <c r="R28" i="180"/>
  <c r="R31" i="183"/>
  <c r="R28" i="181"/>
  <c r="R28" i="171"/>
  <c r="R31" i="170"/>
  <c r="R37" i="179"/>
  <c r="R36" i="177"/>
  <c r="R36" i="176"/>
  <c r="R27" i="176"/>
  <c r="R28" i="175"/>
  <c r="R32" i="175"/>
  <c r="R34" i="1"/>
  <c r="R27" i="182"/>
  <c r="V27" i="171"/>
  <c r="W27" i="171" s="1"/>
  <c r="G69" i="171" s="1"/>
  <c r="V37" i="169"/>
  <c r="W37" i="169" s="1"/>
  <c r="G79" i="169" s="1"/>
  <c r="V36" i="189"/>
  <c r="W36" i="189" s="1"/>
  <c r="R30" i="183"/>
  <c r="N40" i="178"/>
  <c r="R26" i="173"/>
  <c r="R30" i="172"/>
  <c r="R26" i="169"/>
  <c r="R30" i="178"/>
  <c r="P40" i="177"/>
  <c r="T31" i="143" s="1"/>
  <c r="R34" i="177"/>
  <c r="M57" i="172"/>
  <c r="G74" i="172"/>
  <c r="I74" i="172" s="1"/>
  <c r="M74" i="172" s="1"/>
  <c r="G57" i="172"/>
  <c r="H57" i="172" s="1"/>
  <c r="I57" i="172" s="1"/>
  <c r="V31" i="175"/>
  <c r="W31" i="175" s="1"/>
  <c r="M56" i="175" s="1"/>
  <c r="V35" i="175"/>
  <c r="W35" i="175" s="1"/>
  <c r="V33" i="175"/>
  <c r="W33" i="175" s="1"/>
  <c r="V30" i="175"/>
  <c r="W30" i="175" s="1"/>
  <c r="G55" i="175" s="1"/>
  <c r="V26" i="175"/>
  <c r="W26" i="175" s="1"/>
  <c r="G51" i="175" s="1"/>
  <c r="M56" i="1"/>
  <c r="G56" i="1"/>
  <c r="R35" i="1"/>
  <c r="R35" i="182"/>
  <c r="R27" i="181"/>
  <c r="R26" i="180"/>
  <c r="R29" i="178"/>
  <c r="I70" i="1"/>
  <c r="M70" i="1" s="1"/>
  <c r="V32" i="175"/>
  <c r="W32" i="175" s="1"/>
  <c r="G57" i="175" s="1"/>
  <c r="H57" i="175" s="1"/>
  <c r="I57" i="175" s="1"/>
  <c r="V36" i="179"/>
  <c r="W36" i="179" s="1"/>
  <c r="V33" i="170"/>
  <c r="W33" i="170" s="1"/>
  <c r="M58" i="170" s="1"/>
  <c r="R27" i="174"/>
  <c r="R30" i="181"/>
  <c r="R26" i="178"/>
  <c r="V29" i="175"/>
  <c r="W29" i="175" s="1"/>
  <c r="G54" i="175" s="1"/>
  <c r="V26" i="179"/>
  <c r="W26" i="179" s="1"/>
  <c r="G68" i="179" s="1"/>
  <c r="R36" i="169"/>
  <c r="R28" i="183"/>
  <c r="R33" i="183"/>
  <c r="R26" i="183"/>
  <c r="N40" i="182"/>
  <c r="N40" i="180"/>
  <c r="R34" i="143" s="1"/>
  <c r="N40" i="175"/>
  <c r="R29" i="143" s="1"/>
  <c r="N40" i="174"/>
  <c r="R28" i="143" s="1"/>
  <c r="N40" i="176"/>
  <c r="R30" i="143" s="1"/>
  <c r="O40" i="183"/>
  <c r="S37" i="143" s="1"/>
  <c r="Q40" i="183"/>
  <c r="U37" i="143" s="1"/>
  <c r="R37" i="173"/>
  <c r="R35" i="173"/>
  <c r="R29" i="172"/>
  <c r="R26" i="171"/>
  <c r="R33" i="170"/>
  <c r="R37" i="169"/>
  <c r="R36" i="171"/>
  <c r="R30" i="180"/>
  <c r="V31" i="170"/>
  <c r="W31" i="170" s="1"/>
  <c r="M56" i="170" s="1"/>
  <c r="V34" i="170"/>
  <c r="W34" i="170" s="1"/>
  <c r="V35" i="170"/>
  <c r="W35" i="170" s="1"/>
  <c r="R29" i="174"/>
  <c r="O40" i="176"/>
  <c r="S30" i="143" s="1"/>
  <c r="N40" i="170"/>
  <c r="R24" i="143" s="1"/>
  <c r="V37" i="179"/>
  <c r="W37" i="179" s="1"/>
  <c r="G79" i="179" s="1"/>
  <c r="H79" i="179" s="1"/>
  <c r="V35" i="179"/>
  <c r="W35" i="179" s="1"/>
  <c r="G77" i="179" s="1"/>
  <c r="V29" i="179"/>
  <c r="W29" i="179" s="1"/>
  <c r="G71" i="179" s="1"/>
  <c r="V28" i="179"/>
  <c r="W28" i="179" s="1"/>
  <c r="V30" i="179"/>
  <c r="W30" i="179" s="1"/>
  <c r="V34" i="179"/>
  <c r="W34" i="179" s="1"/>
  <c r="G76" i="179" s="1"/>
  <c r="V33" i="179"/>
  <c r="W33" i="179" s="1"/>
  <c r="M58" i="179" s="1"/>
  <c r="G73" i="1"/>
  <c r="H73" i="1" s="1"/>
  <c r="R33" i="181"/>
  <c r="V37" i="170"/>
  <c r="W37" i="170" s="1"/>
  <c r="G79" i="170" s="1"/>
  <c r="Q40" i="1"/>
  <c r="U22" i="143" s="1"/>
  <c r="R29" i="176"/>
  <c r="R31" i="176"/>
  <c r="R28" i="174"/>
  <c r="R31" i="1"/>
  <c r="R36" i="1"/>
  <c r="R28" i="182"/>
  <c r="M34" i="180"/>
  <c r="R34" i="180" s="1"/>
  <c r="V28" i="175"/>
  <c r="W28" i="175" s="1"/>
  <c r="M53" i="175" s="1"/>
  <c r="V27" i="179"/>
  <c r="W27" i="179" s="1"/>
  <c r="R34" i="170"/>
  <c r="V32" i="170"/>
  <c r="W32" i="170" s="1"/>
  <c r="G57" i="170" s="1"/>
  <c r="H57" i="170" s="1"/>
  <c r="I57" i="170" s="1"/>
  <c r="V26" i="181"/>
  <c r="W26" i="181" s="1"/>
  <c r="W41" i="181" s="1"/>
  <c r="V31" i="181"/>
  <c r="W31" i="181" s="1"/>
  <c r="M56" i="181" s="1"/>
  <c r="V34" i="181"/>
  <c r="W34" i="181" s="1"/>
  <c r="M59" i="181" s="1"/>
  <c r="V35" i="181"/>
  <c r="W35" i="181" s="1"/>
  <c r="G60" i="181" s="1"/>
  <c r="V33" i="181"/>
  <c r="W33" i="181" s="1"/>
  <c r="G75" i="181" s="1"/>
  <c r="V35" i="182"/>
  <c r="W35" i="182" s="1"/>
  <c r="V30" i="182"/>
  <c r="W30" i="182" s="1"/>
  <c r="G55" i="182" s="1"/>
  <c r="V28" i="182"/>
  <c r="W28" i="182" s="1"/>
  <c r="G70" i="182" s="1"/>
  <c r="V37" i="182"/>
  <c r="W37" i="182" s="1"/>
  <c r="G62" i="182" s="1"/>
  <c r="V31" i="182"/>
  <c r="W31" i="182" s="1"/>
  <c r="V32" i="182"/>
  <c r="W32" i="182" s="1"/>
  <c r="V35" i="172"/>
  <c r="W35" i="172" s="1"/>
  <c r="V36" i="172"/>
  <c r="W36" i="172" s="1"/>
  <c r="M61" i="172" s="1"/>
  <c r="V34" i="172"/>
  <c r="W34" i="172" s="1"/>
  <c r="V29" i="172"/>
  <c r="W29" i="172" s="1"/>
  <c r="G54" i="172" s="1"/>
  <c r="H54" i="172" s="1"/>
  <c r="I54" i="172" s="1"/>
  <c r="V33" i="172"/>
  <c r="W33" i="172" s="1"/>
  <c r="V34" i="190"/>
  <c r="W34" i="190" s="1"/>
  <c r="V32" i="190"/>
  <c r="W32" i="190" s="1"/>
  <c r="V28" i="190"/>
  <c r="W28" i="190" s="1"/>
  <c r="N40" i="181"/>
  <c r="R35" i="143" s="1"/>
  <c r="R31" i="173"/>
  <c r="R28" i="173"/>
  <c r="R33" i="172"/>
  <c r="R35" i="172"/>
  <c r="R29" i="171"/>
  <c r="R36" i="170"/>
  <c r="R28" i="170"/>
  <c r="R37" i="170"/>
  <c r="R28" i="178"/>
  <c r="R33" i="178"/>
  <c r="N40" i="173"/>
  <c r="R27" i="143" s="1"/>
  <c r="R30" i="171"/>
  <c r="N40" i="169"/>
  <c r="R31" i="175"/>
  <c r="M26" i="175"/>
  <c r="R29" i="175"/>
  <c r="P40" i="183"/>
  <c r="T37" i="143" s="1"/>
  <c r="R27" i="173"/>
  <c r="R32" i="173"/>
  <c r="R36" i="172"/>
  <c r="R37" i="172"/>
  <c r="R32" i="171"/>
  <c r="R31" i="171"/>
  <c r="R34" i="171"/>
  <c r="R32" i="170"/>
  <c r="R33" i="169"/>
  <c r="R28" i="169"/>
  <c r="R32" i="177"/>
  <c r="R34" i="182"/>
  <c r="O40" i="181"/>
  <c r="S35" i="143" s="1"/>
  <c r="O40" i="180"/>
  <c r="S34" i="143" s="1"/>
  <c r="O40" i="179"/>
  <c r="S33" i="143" s="1"/>
  <c r="R35" i="177"/>
  <c r="R26" i="177"/>
  <c r="R28" i="177"/>
  <c r="Q40" i="176"/>
  <c r="U30" i="143" s="1"/>
  <c r="R33" i="176"/>
  <c r="R32" i="176"/>
  <c r="R35" i="176"/>
  <c r="R27" i="175"/>
  <c r="R36" i="175"/>
  <c r="R30" i="175"/>
  <c r="R31" i="174"/>
  <c r="R32" i="174"/>
  <c r="P40" i="170"/>
  <c r="T24" i="143" s="1"/>
  <c r="R35" i="181"/>
  <c r="R31" i="182"/>
  <c r="R37" i="180"/>
  <c r="R31" i="180"/>
  <c r="R26" i="179"/>
  <c r="R37" i="178"/>
  <c r="N40" i="1"/>
  <c r="R22" i="143" s="1"/>
  <c r="R34" i="181"/>
  <c r="R36" i="181"/>
  <c r="R32" i="180"/>
  <c r="R27" i="180"/>
  <c r="R32" i="179"/>
  <c r="R33" i="179"/>
  <c r="R35" i="178"/>
  <c r="N40" i="177"/>
  <c r="R31" i="143" s="1"/>
  <c r="N40" i="172"/>
  <c r="R26" i="143" s="1"/>
  <c r="N40" i="171"/>
  <c r="R25" i="143" s="1"/>
  <c r="R32" i="183"/>
  <c r="R31" i="169"/>
  <c r="M32" i="1"/>
  <c r="R32" i="172"/>
  <c r="R33" i="180"/>
  <c r="G69" i="178"/>
  <c r="I69" i="178" s="1"/>
  <c r="M69" i="178" s="1"/>
  <c r="V32" i="178"/>
  <c r="W32" i="178" s="1"/>
  <c r="G74" i="178" s="1"/>
  <c r="R29" i="173"/>
  <c r="M31" i="177"/>
  <c r="R31" i="177" s="1"/>
  <c r="R37" i="183"/>
  <c r="R30" i="173"/>
  <c r="R26" i="172"/>
  <c r="R37" i="171"/>
  <c r="R29" i="170"/>
  <c r="R30" i="169"/>
  <c r="R26" i="181"/>
  <c r="R27" i="177"/>
  <c r="R37" i="176"/>
  <c r="R33" i="175"/>
  <c r="R34" i="175"/>
  <c r="P40" i="176"/>
  <c r="T30" i="143" s="1"/>
  <c r="P40" i="175"/>
  <c r="T29" i="143" s="1"/>
  <c r="P40" i="174"/>
  <c r="T28" i="143" s="1"/>
  <c r="O40" i="173"/>
  <c r="S27" i="143" s="1"/>
  <c r="O40" i="172"/>
  <c r="R27" i="172"/>
  <c r="O40" i="170"/>
  <c r="S24" i="143" s="1"/>
  <c r="R32" i="169"/>
  <c r="O40" i="169"/>
  <c r="S23" i="143" s="1"/>
  <c r="R28" i="1"/>
  <c r="R35" i="180"/>
  <c r="R36" i="143"/>
  <c r="R32" i="143"/>
  <c r="Q40" i="170"/>
  <c r="U24" i="143" s="1"/>
  <c r="O40" i="177"/>
  <c r="S31" i="143" s="1"/>
  <c r="R34" i="183"/>
  <c r="R26" i="176"/>
  <c r="A25" i="73"/>
  <c r="J25" i="73" s="1"/>
  <c r="D38" i="143"/>
  <c r="A21" i="73"/>
  <c r="D34" i="143"/>
  <c r="D29" i="143"/>
  <c r="A16" i="73"/>
  <c r="R32" i="184"/>
  <c r="R29" i="1"/>
  <c r="R30" i="174"/>
  <c r="V28" i="189"/>
  <c r="W28" i="189" s="1"/>
  <c r="R31" i="178"/>
  <c r="V27" i="189"/>
  <c r="W27" i="189" s="1"/>
  <c r="N40" i="183"/>
  <c r="P40" i="178"/>
  <c r="T32" i="143" s="1"/>
  <c r="R26" i="186"/>
  <c r="O40" i="186"/>
  <c r="P40" i="186"/>
  <c r="N40" i="179"/>
  <c r="R34" i="179"/>
  <c r="R30" i="179"/>
  <c r="Q40" i="177"/>
  <c r="U31" i="143" s="1"/>
  <c r="R26" i="190"/>
  <c r="O40" i="190"/>
  <c r="R31" i="186"/>
  <c r="R37" i="174"/>
  <c r="Q40" i="184"/>
  <c r="U38" i="143" s="1"/>
  <c r="Q40" i="173"/>
  <c r="U27" i="143" s="1"/>
  <c r="O40" i="178"/>
  <c r="S32" i="143" s="1"/>
  <c r="P40" i="172"/>
  <c r="T26" i="143" s="1"/>
  <c r="P40" i="171"/>
  <c r="T25" i="143" s="1"/>
  <c r="P40" i="169"/>
  <c r="T23" i="143" s="1"/>
  <c r="O40" i="175"/>
  <c r="R35" i="189"/>
  <c r="R34" i="189"/>
  <c r="O40" i="189"/>
  <c r="R26" i="189"/>
  <c r="R32" i="182"/>
  <c r="R31" i="181"/>
  <c r="R31" i="179"/>
  <c r="R35" i="170"/>
  <c r="R30" i="1"/>
  <c r="A11" i="73"/>
  <c r="D24" i="143"/>
  <c r="D23" i="143"/>
  <c r="A10" i="73"/>
  <c r="R36" i="190"/>
  <c r="R33" i="182"/>
  <c r="R35" i="179"/>
  <c r="A20" i="73"/>
  <c r="D33" i="143"/>
  <c r="R34" i="172"/>
  <c r="R37" i="184"/>
  <c r="R27" i="183"/>
  <c r="R28" i="172"/>
  <c r="W36" i="173"/>
  <c r="R33" i="173"/>
  <c r="V32" i="174"/>
  <c r="W32" i="174" s="1"/>
  <c r="G57" i="174" s="1"/>
  <c r="H57" i="174" s="1"/>
  <c r="I57" i="174" s="1"/>
  <c r="R27" i="169"/>
  <c r="R26" i="170"/>
  <c r="R34" i="184"/>
  <c r="R27" i="170"/>
  <c r="R28" i="184"/>
  <c r="V28" i="181"/>
  <c r="W28" i="181" s="1"/>
  <c r="M53" i="181" s="1"/>
  <c r="V36" i="181"/>
  <c r="W36" i="181" s="1"/>
  <c r="G58" i="172"/>
  <c r="H58" i="172" s="1"/>
  <c r="I58" i="172" s="1"/>
  <c r="R32" i="1"/>
  <c r="R26" i="174"/>
  <c r="R26" i="175"/>
  <c r="V30" i="190"/>
  <c r="W30" i="190" s="1"/>
  <c r="R35" i="175"/>
  <c r="G58" i="1"/>
  <c r="H58" i="1" s="1"/>
  <c r="I58" i="1" s="1"/>
  <c r="V29" i="182"/>
  <c r="W29" i="182" s="1"/>
  <c r="M54" i="182" s="1"/>
  <c r="V34" i="182"/>
  <c r="W34" i="182" s="1"/>
  <c r="G76" i="182" s="1"/>
  <c r="V27" i="182"/>
  <c r="W27" i="182" s="1"/>
  <c r="M52" i="182" s="1"/>
  <c r="R37" i="1"/>
  <c r="V26" i="172"/>
  <c r="W26" i="172" s="1"/>
  <c r="M51" i="172" s="1"/>
  <c r="M63" i="172" s="1"/>
  <c r="V37" i="172"/>
  <c r="W37" i="172" s="1"/>
  <c r="V28" i="172"/>
  <c r="W28" i="172" s="1"/>
  <c r="V27" i="172"/>
  <c r="W27" i="172" s="1"/>
  <c r="G52" i="172" s="1"/>
  <c r="R37" i="177"/>
  <c r="P40" i="190"/>
  <c r="R40" i="190" s="1"/>
  <c r="R29" i="180"/>
  <c r="R35" i="174"/>
  <c r="R37" i="190"/>
  <c r="R34" i="186"/>
  <c r="R29" i="186"/>
  <c r="R33" i="186"/>
  <c r="R34" i="176"/>
  <c r="R33" i="174"/>
  <c r="R30" i="176"/>
  <c r="Q40" i="171"/>
  <c r="U25" i="143" s="1"/>
  <c r="Q40" i="175"/>
  <c r="U29" i="143" s="1"/>
  <c r="R31" i="189"/>
  <c r="O40" i="171"/>
  <c r="S25" i="143" s="1"/>
  <c r="Q40" i="190"/>
  <c r="Q40" i="182"/>
  <c r="U36" i="143" s="1"/>
  <c r="Q40" i="181"/>
  <c r="U35" i="143" s="1"/>
  <c r="O40" i="174"/>
  <c r="S28" i="143" s="1"/>
  <c r="D30" i="143"/>
  <c r="A17" i="73"/>
  <c r="D35" i="143"/>
  <c r="A22" i="73"/>
  <c r="D37" i="13"/>
  <c r="D27" i="143"/>
  <c r="A14" i="73"/>
  <c r="Q40" i="169"/>
  <c r="U23" i="143" s="1"/>
  <c r="R29" i="182"/>
  <c r="R29" i="184"/>
  <c r="R35" i="184"/>
  <c r="R33" i="184"/>
  <c r="R30" i="177"/>
  <c r="R27" i="171"/>
  <c r="R35" i="169"/>
  <c r="R33" i="1"/>
  <c r="R34" i="174"/>
  <c r="R27" i="179"/>
  <c r="R29" i="169"/>
  <c r="R29" i="181"/>
  <c r="R33" i="177"/>
  <c r="P40" i="189"/>
  <c r="N40" i="184"/>
  <c r="R38" i="143" s="1"/>
  <c r="R36" i="174"/>
  <c r="R36" i="179"/>
  <c r="R28" i="190"/>
  <c r="O40" i="1"/>
  <c r="S22" i="143" s="1"/>
  <c r="Q40" i="172"/>
  <c r="U26" i="143" s="1"/>
  <c r="O40" i="182"/>
  <c r="S36" i="143" s="1"/>
  <c r="Q40" i="174"/>
  <c r="U28" i="143" s="1"/>
  <c r="P40" i="1"/>
  <c r="T22" i="143" s="1"/>
  <c r="R30" i="189"/>
  <c r="R37" i="182"/>
  <c r="R30" i="182"/>
  <c r="R26" i="182"/>
  <c r="R27" i="178"/>
  <c r="R32" i="181"/>
  <c r="Q40" i="180"/>
  <c r="U34" i="143" s="1"/>
  <c r="Q40" i="179"/>
  <c r="U33" i="143" s="1"/>
  <c r="Q40" i="178"/>
  <c r="U32" i="143" s="1"/>
  <c r="A19" i="73"/>
  <c r="D32" i="143"/>
  <c r="BJ28" i="165"/>
  <c r="BJ43" i="165" s="1"/>
  <c r="BJ40" i="165"/>
  <c r="A18" i="73"/>
  <c r="D31" i="143"/>
  <c r="D28" i="143"/>
  <c r="A15" i="73"/>
  <c r="D26" i="143"/>
  <c r="A13" i="73"/>
  <c r="A24" i="73"/>
  <c r="D37" i="143"/>
  <c r="V34" i="178"/>
  <c r="W34" i="178" s="1"/>
  <c r="M59" i="178" s="1"/>
  <c r="V33" i="178"/>
  <c r="W33" i="178" s="1"/>
  <c r="G75" i="178" s="1"/>
  <c r="V37" i="178"/>
  <c r="W37" i="178" s="1"/>
  <c r="M62" i="178" s="1"/>
  <c r="V34" i="171"/>
  <c r="W34" i="171" s="1"/>
  <c r="G76" i="171" s="1"/>
  <c r="G52" i="178"/>
  <c r="V32" i="176"/>
  <c r="W32" i="176" s="1"/>
  <c r="G57" i="176" s="1"/>
  <c r="V35" i="185"/>
  <c r="V35" i="178"/>
  <c r="W35" i="178" s="1"/>
  <c r="G60" i="178" s="1"/>
  <c r="V29" i="178"/>
  <c r="W29" i="178" s="1"/>
  <c r="G71" i="178" s="1"/>
  <c r="I71" i="178" s="1"/>
  <c r="M71" i="178" s="1"/>
  <c r="V33" i="171"/>
  <c r="W33" i="171" s="1"/>
  <c r="M58" i="171" s="1"/>
  <c r="V29" i="171"/>
  <c r="W29" i="171" s="1"/>
  <c r="G54" i="171" s="1"/>
  <c r="V32" i="171"/>
  <c r="W32" i="171" s="1"/>
  <c r="G74" i="171" s="1"/>
  <c r="V36" i="171"/>
  <c r="W36" i="171" s="1"/>
  <c r="M61" i="1"/>
  <c r="V26" i="171"/>
  <c r="W26" i="171" s="1"/>
  <c r="G51" i="171" s="1"/>
  <c r="V30" i="171"/>
  <c r="W30" i="171" s="1"/>
  <c r="G72" i="171" s="1"/>
  <c r="I40" i="177"/>
  <c r="H29" i="13" s="1"/>
  <c r="V29" i="169"/>
  <c r="W29" i="169" s="1"/>
  <c r="M54" i="169" s="1"/>
  <c r="V30" i="178"/>
  <c r="W30" i="178" s="1"/>
  <c r="G55" i="178" s="1"/>
  <c r="H55" i="178" s="1"/>
  <c r="I55" i="178" s="1"/>
  <c r="V31" i="178"/>
  <c r="W31" i="178" s="1"/>
  <c r="M56" i="178" s="1"/>
  <c r="V36" i="178"/>
  <c r="W36" i="178" s="1"/>
  <c r="G61" i="178" s="1"/>
  <c r="G75" i="176"/>
  <c r="H75" i="176" s="1"/>
  <c r="M58" i="176"/>
  <c r="G58" i="176"/>
  <c r="H58" i="176" s="1"/>
  <c r="I58" i="176" s="1"/>
  <c r="I40" i="182"/>
  <c r="F34" i="13" s="1"/>
  <c r="V28" i="185"/>
  <c r="W28" i="185" s="1"/>
  <c r="V27" i="185"/>
  <c r="W27" i="185" s="1"/>
  <c r="V34" i="185"/>
  <c r="W34" i="185" s="1"/>
  <c r="V37" i="185"/>
  <c r="W37" i="185" s="1"/>
  <c r="V32" i="185"/>
  <c r="W32" i="185" s="1"/>
  <c r="V30" i="185"/>
  <c r="W30" i="185" s="1"/>
  <c r="G69" i="1"/>
  <c r="I69" i="1" s="1"/>
  <c r="M69" i="1" s="1"/>
  <c r="I40" i="183"/>
  <c r="E35" i="13" s="1"/>
  <c r="V36" i="176"/>
  <c r="W36" i="176" s="1"/>
  <c r="M61" i="176" s="1"/>
  <c r="V26" i="176"/>
  <c r="W26" i="176" s="1"/>
  <c r="M51" i="176" s="1"/>
  <c r="M63" i="176" s="1"/>
  <c r="V28" i="169"/>
  <c r="W28" i="169" s="1"/>
  <c r="V32" i="189"/>
  <c r="W32" i="189" s="1"/>
  <c r="V30" i="189"/>
  <c r="W30" i="189" s="1"/>
  <c r="V36" i="185"/>
  <c r="W36" i="185" s="1"/>
  <c r="X36" i="185" s="1"/>
  <c r="M36" i="185" s="1"/>
  <c r="R36" i="185" s="1"/>
  <c r="G72" i="177"/>
  <c r="G59" i="174"/>
  <c r="H59" i="174" s="1"/>
  <c r="I59" i="174" s="1"/>
  <c r="G75" i="1"/>
  <c r="I75" i="1" s="1"/>
  <c r="M75" i="1" s="1"/>
  <c r="V37" i="174"/>
  <c r="W37" i="174" s="1"/>
  <c r="G62" i="174" s="1"/>
  <c r="H62" i="174" s="1"/>
  <c r="V30" i="174"/>
  <c r="W30" i="174" s="1"/>
  <c r="G55" i="174" s="1"/>
  <c r="V26" i="174"/>
  <c r="W26" i="174" s="1"/>
  <c r="W41" i="174" s="1"/>
  <c r="V31" i="169"/>
  <c r="W31" i="169" s="1"/>
  <c r="G72" i="169"/>
  <c r="H72" i="169" s="1"/>
  <c r="V31" i="190"/>
  <c r="W31" i="190" s="1"/>
  <c r="V29" i="190"/>
  <c r="W29" i="190" s="1"/>
  <c r="V35" i="190"/>
  <c r="W35" i="190" s="1"/>
  <c r="V26" i="190"/>
  <c r="W26" i="190" s="1"/>
  <c r="V37" i="190"/>
  <c r="W37" i="190" s="1"/>
  <c r="V33" i="190"/>
  <c r="W33" i="190" s="1"/>
  <c r="AG43" i="165"/>
  <c r="G52" i="1"/>
  <c r="H52" i="1" s="1"/>
  <c r="I52" i="1" s="1"/>
  <c r="M59" i="172"/>
  <c r="V29" i="176"/>
  <c r="W29" i="176" s="1"/>
  <c r="G54" i="176" s="1"/>
  <c r="V35" i="176"/>
  <c r="W35" i="176" s="1"/>
  <c r="M60" i="176" s="1"/>
  <c r="V32" i="169"/>
  <c r="W32" i="169" s="1"/>
  <c r="M57" i="169" s="1"/>
  <c r="V37" i="189"/>
  <c r="W37" i="189" s="1"/>
  <c r="V26" i="185"/>
  <c r="W26" i="185" s="1"/>
  <c r="G55" i="177"/>
  <c r="H55" i="177" s="1"/>
  <c r="I55" i="177" s="1"/>
  <c r="M59" i="174"/>
  <c r="V29" i="174"/>
  <c r="W29" i="174" s="1"/>
  <c r="V31" i="174"/>
  <c r="W31" i="174" s="1"/>
  <c r="G56" i="174" s="1"/>
  <c r="H56" i="174" s="1"/>
  <c r="I56" i="174" s="1"/>
  <c r="V36" i="174"/>
  <c r="W36" i="174" s="1"/>
  <c r="M61" i="174" s="1"/>
  <c r="V36" i="169"/>
  <c r="W36" i="169" s="1"/>
  <c r="V26" i="169"/>
  <c r="W26" i="169" s="1"/>
  <c r="G68" i="169" s="1"/>
  <c r="M55" i="169"/>
  <c r="V28" i="170"/>
  <c r="W28" i="170" s="1"/>
  <c r="V27" i="170"/>
  <c r="W27" i="170" s="1"/>
  <c r="V26" i="170"/>
  <c r="W26" i="170" s="1"/>
  <c r="V36" i="170"/>
  <c r="W36" i="170" s="1"/>
  <c r="V34" i="173"/>
  <c r="W34" i="173" s="1"/>
  <c r="V28" i="173"/>
  <c r="W28" i="173" s="1"/>
  <c r="V26" i="173"/>
  <c r="W26" i="173" s="1"/>
  <c r="V37" i="173"/>
  <c r="W37" i="173" s="1"/>
  <c r="V31" i="173"/>
  <c r="W31" i="173" s="1"/>
  <c r="V27" i="173"/>
  <c r="W27" i="173" s="1"/>
  <c r="V30" i="173"/>
  <c r="W30" i="173" s="1"/>
  <c r="V29" i="173"/>
  <c r="W29" i="173" s="1"/>
  <c r="V33" i="173"/>
  <c r="W33" i="173" s="1"/>
  <c r="V32" i="173"/>
  <c r="W32" i="173" s="1"/>
  <c r="V37" i="175"/>
  <c r="W37" i="175" s="1"/>
  <c r="V34" i="175"/>
  <c r="W34" i="175" s="1"/>
  <c r="V27" i="175"/>
  <c r="W27" i="175" s="1"/>
  <c r="M62" i="179"/>
  <c r="V35" i="189"/>
  <c r="W35" i="189" s="1"/>
  <c r="V33" i="189"/>
  <c r="W33" i="189" s="1"/>
  <c r="V31" i="189"/>
  <c r="W31" i="189" s="1"/>
  <c r="V34" i="189"/>
  <c r="W34" i="189" s="1"/>
  <c r="V27" i="176"/>
  <c r="W27" i="176" s="1"/>
  <c r="V28" i="176"/>
  <c r="W28" i="176" s="1"/>
  <c r="V37" i="176"/>
  <c r="W37" i="176" s="1"/>
  <c r="V31" i="176"/>
  <c r="W31" i="176" s="1"/>
  <c r="V28" i="183"/>
  <c r="W28" i="183" s="1"/>
  <c r="V36" i="183"/>
  <c r="W36" i="183" s="1"/>
  <c r="V32" i="183"/>
  <c r="W32" i="183" s="1"/>
  <c r="V33" i="183"/>
  <c r="W33" i="183" s="1"/>
  <c r="V29" i="183"/>
  <c r="W29" i="183" s="1"/>
  <c r="V26" i="183"/>
  <c r="W26" i="183" s="1"/>
  <c r="V27" i="183"/>
  <c r="W27" i="183" s="1"/>
  <c r="V37" i="183"/>
  <c r="W37" i="183" s="1"/>
  <c r="V35" i="183"/>
  <c r="W35" i="183" s="1"/>
  <c r="V34" i="183"/>
  <c r="W34" i="183" s="1"/>
  <c r="V31" i="183"/>
  <c r="W31" i="183" s="1"/>
  <c r="V30" i="183"/>
  <c r="W30" i="183" s="1"/>
  <c r="V30" i="176"/>
  <c r="W30" i="176" s="1"/>
  <c r="G55" i="176" s="1"/>
  <c r="H55" i="176" s="1"/>
  <c r="I55" i="176" s="1"/>
  <c r="V35" i="169"/>
  <c r="W35" i="169" s="1"/>
  <c r="G60" i="169" s="1"/>
  <c r="H60" i="169" s="1"/>
  <c r="I60" i="169" s="1"/>
  <c r="V27" i="169"/>
  <c r="W27" i="169" s="1"/>
  <c r="M52" i="169" s="1"/>
  <c r="V26" i="189"/>
  <c r="W26" i="189" s="1"/>
  <c r="V33" i="185"/>
  <c r="W33" i="185" s="1"/>
  <c r="G58" i="185" s="1"/>
  <c r="V29" i="185"/>
  <c r="W29" i="185" s="1"/>
  <c r="M54" i="185" s="1"/>
  <c r="V35" i="174"/>
  <c r="W35" i="174" s="1"/>
  <c r="V33" i="174"/>
  <c r="W33" i="174" s="1"/>
  <c r="V28" i="174"/>
  <c r="W28" i="174" s="1"/>
  <c r="G53" i="174" s="1"/>
  <c r="H53" i="174" s="1"/>
  <c r="I53" i="174" s="1"/>
  <c r="V34" i="176"/>
  <c r="W34" i="176" s="1"/>
  <c r="M59" i="176" s="1"/>
  <c r="V29" i="189"/>
  <c r="W29" i="189" s="1"/>
  <c r="V33" i="169"/>
  <c r="W33" i="169" s="1"/>
  <c r="V28" i="180"/>
  <c r="W28" i="180" s="1"/>
  <c r="V30" i="180"/>
  <c r="W30" i="180" s="1"/>
  <c r="V32" i="180"/>
  <c r="W32" i="180" s="1"/>
  <c r="V31" i="180"/>
  <c r="W31" i="180" s="1"/>
  <c r="V36" i="180"/>
  <c r="W36" i="180" s="1"/>
  <c r="V37" i="180"/>
  <c r="W37" i="180" s="1"/>
  <c r="V33" i="180"/>
  <c r="W33" i="180" s="1"/>
  <c r="V34" i="180"/>
  <c r="W34" i="180" s="1"/>
  <c r="V27" i="180"/>
  <c r="W27" i="180" s="1"/>
  <c r="V26" i="180"/>
  <c r="W26" i="180" s="1"/>
  <c r="V29" i="180"/>
  <c r="W29" i="180" s="1"/>
  <c r="V35" i="180"/>
  <c r="W35" i="180" s="1"/>
  <c r="V35" i="171"/>
  <c r="W35" i="171" s="1"/>
  <c r="V37" i="171"/>
  <c r="W37" i="171" s="1"/>
  <c r="V36" i="177"/>
  <c r="W36" i="177" s="1"/>
  <c r="V29" i="177"/>
  <c r="W29" i="177" s="1"/>
  <c r="V34" i="177"/>
  <c r="W34" i="177" s="1"/>
  <c r="V33" i="177"/>
  <c r="W33" i="177" s="1"/>
  <c r="V31" i="177"/>
  <c r="W31" i="177" s="1"/>
  <c r="V35" i="177"/>
  <c r="W35" i="177" s="1"/>
  <c r="V27" i="177"/>
  <c r="W27" i="177" s="1"/>
  <c r="V26" i="177"/>
  <c r="W26" i="177" s="1"/>
  <c r="V28" i="177"/>
  <c r="W28" i="177" s="1"/>
  <c r="V37" i="177"/>
  <c r="W37" i="177" s="1"/>
  <c r="M57" i="179"/>
  <c r="G74" i="179"/>
  <c r="G57" i="179"/>
  <c r="H57" i="179" s="1"/>
  <c r="I57" i="179" s="1"/>
  <c r="X27" i="185"/>
  <c r="M27" i="185" s="1"/>
  <c r="R27" i="185" s="1"/>
  <c r="W35" i="185"/>
  <c r="G60" i="185" s="1"/>
  <c r="W31" i="185"/>
  <c r="X31" i="185" s="1"/>
  <c r="M31" i="185" s="1"/>
  <c r="R31" i="185" s="1"/>
  <c r="X26" i="185"/>
  <c r="M26" i="185" s="1"/>
  <c r="R26" i="185" s="1"/>
  <c r="I40" i="180"/>
  <c r="E32" i="13" s="1"/>
  <c r="G58" i="169"/>
  <c r="H58" i="169" s="1"/>
  <c r="I58" i="169" s="1"/>
  <c r="M55" i="172"/>
  <c r="T34" i="143"/>
  <c r="M59" i="170"/>
  <c r="G56" i="182"/>
  <c r="G73" i="172"/>
  <c r="N41" i="165"/>
  <c r="I40" i="178"/>
  <c r="I30" i="13" s="1"/>
  <c r="G57" i="177"/>
  <c r="H57" i="177" s="1"/>
  <c r="I57" i="177" s="1"/>
  <c r="G56" i="170"/>
  <c r="G72" i="182"/>
  <c r="M52" i="172"/>
  <c r="G62" i="170"/>
  <c r="H62" i="170" s="1"/>
  <c r="I62" i="170" s="1"/>
  <c r="G54" i="1"/>
  <c r="H54" i="1" s="1"/>
  <c r="I54" i="1" s="1"/>
  <c r="G77" i="1"/>
  <c r="I77" i="1" s="1"/>
  <c r="M77" i="1" s="1"/>
  <c r="M53" i="1"/>
  <c r="G71" i="1"/>
  <c r="I71" i="1" s="1"/>
  <c r="M71" i="1" s="1"/>
  <c r="G60" i="1"/>
  <c r="H60" i="1" s="1"/>
  <c r="I60" i="1" s="1"/>
  <c r="I40" i="175"/>
  <c r="M29" i="143" s="1"/>
  <c r="T35" i="143"/>
  <c r="W41" i="169"/>
  <c r="G72" i="170"/>
  <c r="G55" i="170"/>
  <c r="H55" i="170" s="1"/>
  <c r="I55" i="170" s="1"/>
  <c r="M55" i="170"/>
  <c r="M54" i="170"/>
  <c r="G71" i="170"/>
  <c r="G54" i="170"/>
  <c r="H54" i="170" s="1"/>
  <c r="I54" i="170" s="1"/>
  <c r="G61" i="172"/>
  <c r="I40" i="181"/>
  <c r="E33" i="13" s="1"/>
  <c r="I40" i="170"/>
  <c r="M60" i="173"/>
  <c r="M53" i="178"/>
  <c r="G74" i="175"/>
  <c r="M59" i="1"/>
  <c r="G59" i="1"/>
  <c r="G76" i="1"/>
  <c r="W41" i="1"/>
  <c r="G51" i="1"/>
  <c r="G68" i="1"/>
  <c r="M51" i="1"/>
  <c r="M63" i="1" s="1"/>
  <c r="M53" i="179"/>
  <c r="G75" i="182"/>
  <c r="M58" i="182"/>
  <c r="G58" i="182"/>
  <c r="G68" i="178"/>
  <c r="H68" i="178" s="1"/>
  <c r="H81" i="178" s="1"/>
  <c r="I81" i="178" s="1"/>
  <c r="M81" i="178" s="1"/>
  <c r="L30" i="143"/>
  <c r="I40" i="176"/>
  <c r="H75" i="1"/>
  <c r="G69" i="174"/>
  <c r="G52" i="174"/>
  <c r="M52" i="174"/>
  <c r="M60" i="175"/>
  <c r="G74" i="1"/>
  <c r="G57" i="1"/>
  <c r="H57" i="1" s="1"/>
  <c r="I57" i="1" s="1"/>
  <c r="M57" i="1"/>
  <c r="G60" i="179"/>
  <c r="G54" i="182"/>
  <c r="M59" i="182"/>
  <c r="M62" i="1"/>
  <c r="G62" i="1"/>
  <c r="H62" i="1" s="1"/>
  <c r="I62" i="1" s="1"/>
  <c r="G79" i="1"/>
  <c r="G61" i="179"/>
  <c r="G61" i="182"/>
  <c r="G78" i="182"/>
  <c r="M61" i="182"/>
  <c r="V15" i="178"/>
  <c r="G51" i="178"/>
  <c r="H51" i="178" s="1"/>
  <c r="H63" i="178" s="1"/>
  <c r="H64" i="178" s="1"/>
  <c r="G61" i="1"/>
  <c r="H61" i="1" s="1"/>
  <c r="L28" i="143"/>
  <c r="I40" i="174"/>
  <c r="G54" i="169"/>
  <c r="H54" i="169" s="1"/>
  <c r="I54" i="169" s="1"/>
  <c r="I40" i="184"/>
  <c r="G58" i="174"/>
  <c r="H58" i="174" s="1"/>
  <c r="I58" i="174" s="1"/>
  <c r="M58" i="174"/>
  <c r="G75" i="174"/>
  <c r="M55" i="175"/>
  <c r="W41" i="175"/>
  <c r="G72" i="1"/>
  <c r="G55" i="1"/>
  <c r="M55" i="1"/>
  <c r="G75" i="179"/>
  <c r="G51" i="182"/>
  <c r="L25" i="143"/>
  <c r="I40" i="171"/>
  <c r="G60" i="176"/>
  <c r="G77" i="176"/>
  <c r="M61" i="175"/>
  <c r="G61" i="175"/>
  <c r="G78" i="175"/>
  <c r="M54" i="175"/>
  <c r="G51" i="179"/>
  <c r="G56" i="179"/>
  <c r="G73" i="179"/>
  <c r="M56" i="179"/>
  <c r="M57" i="182"/>
  <c r="G74" i="184"/>
  <c r="G57" i="184"/>
  <c r="M57" i="184"/>
  <c r="G55" i="181"/>
  <c r="M55" i="181"/>
  <c r="G72" i="181"/>
  <c r="W41" i="186"/>
  <c r="H53" i="1"/>
  <c r="I53" i="1" s="1"/>
  <c r="H32" i="13"/>
  <c r="M54" i="171"/>
  <c r="G71" i="171"/>
  <c r="M53" i="184"/>
  <c r="G70" i="184"/>
  <c r="G53" i="184"/>
  <c r="G72" i="184"/>
  <c r="M55" i="184"/>
  <c r="G55" i="184"/>
  <c r="W41" i="184"/>
  <c r="X41" i="184" s="1"/>
  <c r="G68" i="184"/>
  <c r="M51" i="184"/>
  <c r="G51" i="184"/>
  <c r="G53" i="181"/>
  <c r="M51" i="181"/>
  <c r="M63" i="181" s="1"/>
  <c r="H56" i="1"/>
  <c r="I56" i="1" s="1"/>
  <c r="M40" i="177"/>
  <c r="M59" i="184"/>
  <c r="G59" i="184"/>
  <c r="G76" i="184"/>
  <c r="M52" i="181"/>
  <c r="G52" i="181"/>
  <c r="G69" i="181"/>
  <c r="I40" i="169"/>
  <c r="G68" i="171"/>
  <c r="G54" i="184"/>
  <c r="G71" i="184"/>
  <c r="M54" i="184"/>
  <c r="G77" i="181"/>
  <c r="H78" i="1"/>
  <c r="I78" i="1"/>
  <c r="M78" i="1" s="1"/>
  <c r="L27" i="143"/>
  <c r="I40" i="173"/>
  <c r="G79" i="184"/>
  <c r="G62" i="184"/>
  <c r="M62" i="184"/>
  <c r="E27" i="13"/>
  <c r="G70" i="171"/>
  <c r="M53" i="171"/>
  <c r="G53" i="171"/>
  <c r="G77" i="184"/>
  <c r="M60" i="184"/>
  <c r="G60" i="184"/>
  <c r="G75" i="184"/>
  <c r="M58" i="184"/>
  <c r="G58" i="184"/>
  <c r="G76" i="181"/>
  <c r="M57" i="181"/>
  <c r="G74" i="181"/>
  <c r="G57" i="181"/>
  <c r="T27" i="143"/>
  <c r="L33" i="143"/>
  <c r="I40" i="179"/>
  <c r="Y17" i="172"/>
  <c r="N17" i="172" s="1"/>
  <c r="G73" i="171"/>
  <c r="M52" i="171"/>
  <c r="G78" i="184"/>
  <c r="G61" i="184"/>
  <c r="M61" i="184"/>
  <c r="G73" i="184"/>
  <c r="M56" i="184"/>
  <c r="G56" i="184"/>
  <c r="G52" i="184"/>
  <c r="M52" i="184"/>
  <c r="G69" i="184"/>
  <c r="G79" i="181"/>
  <c r="M62" i="181"/>
  <c r="G62" i="181"/>
  <c r="G71" i="181"/>
  <c r="M54" i="181"/>
  <c r="G54" i="181"/>
  <c r="G73" i="181"/>
  <c r="G56" i="181"/>
  <c r="I40" i="185"/>
  <c r="L22" i="143"/>
  <c r="I40" i="1"/>
  <c r="G59" i="171" l="1"/>
  <c r="M59" i="171"/>
  <c r="G69" i="182"/>
  <c r="R40" i="189"/>
  <c r="R40" i="186"/>
  <c r="M51" i="182"/>
  <c r="M63" i="182" s="1"/>
  <c r="G62" i="169"/>
  <c r="H69" i="178"/>
  <c r="M59" i="179"/>
  <c r="G53" i="182"/>
  <c r="G53" i="178"/>
  <c r="H53" i="178" s="1"/>
  <c r="I53" i="178" s="1"/>
  <c r="G77" i="173"/>
  <c r="W41" i="172"/>
  <c r="V15" i="172" s="1"/>
  <c r="M57" i="170"/>
  <c r="M62" i="170"/>
  <c r="G76" i="169"/>
  <c r="G71" i="175"/>
  <c r="I71" i="175" s="1"/>
  <c r="M71" i="175" s="1"/>
  <c r="G71" i="176"/>
  <c r="W41" i="182"/>
  <c r="G72" i="175"/>
  <c r="M62" i="169"/>
  <c r="M60" i="179"/>
  <c r="G59" i="179"/>
  <c r="H59" i="179" s="1"/>
  <c r="I59" i="179" s="1"/>
  <c r="M53" i="182"/>
  <c r="G74" i="170"/>
  <c r="H74" i="170" s="1"/>
  <c r="G74" i="177"/>
  <c r="G59" i="169"/>
  <c r="H59" i="169" s="1"/>
  <c r="I59" i="169" s="1"/>
  <c r="G58" i="171"/>
  <c r="M60" i="181"/>
  <c r="G59" i="182"/>
  <c r="H59" i="182" s="1"/>
  <c r="I59" i="182" s="1"/>
  <c r="M55" i="176"/>
  <c r="N25" i="165"/>
  <c r="G58" i="181"/>
  <c r="H58" i="181" s="1"/>
  <c r="I58" i="181" s="1"/>
  <c r="M61" i="178"/>
  <c r="M57" i="178"/>
  <c r="N32" i="165"/>
  <c r="G72" i="172"/>
  <c r="H72" i="172" s="1"/>
  <c r="G56" i="171"/>
  <c r="G70" i="175"/>
  <c r="G56" i="172"/>
  <c r="H56" i="172" s="1"/>
  <c r="I56" i="172" s="1"/>
  <c r="G51" i="181"/>
  <c r="G63" i="181" s="1"/>
  <c r="R23" i="143"/>
  <c r="M62" i="182"/>
  <c r="M51" i="179"/>
  <c r="M63" i="179" s="1"/>
  <c r="G53" i="175"/>
  <c r="M54" i="179"/>
  <c r="G56" i="175"/>
  <c r="G52" i="171"/>
  <c r="H52" i="171" s="1"/>
  <c r="I52" i="171" s="1"/>
  <c r="F27" i="13"/>
  <c r="F29" i="143" s="1"/>
  <c r="I75" i="176"/>
  <c r="M75" i="176" s="1"/>
  <c r="G68" i="181"/>
  <c r="H68" i="181" s="1"/>
  <c r="H81" i="181" s="1"/>
  <c r="I81" i="181" s="1"/>
  <c r="M81" i="181" s="1"/>
  <c r="G32" i="13"/>
  <c r="G34" i="143" s="1"/>
  <c r="H74" i="172"/>
  <c r="G79" i="182"/>
  <c r="M54" i="176"/>
  <c r="M51" i="178"/>
  <c r="M63" i="178" s="1"/>
  <c r="G68" i="175"/>
  <c r="I68" i="175" s="1"/>
  <c r="G71" i="169"/>
  <c r="M60" i="178"/>
  <c r="G73" i="178"/>
  <c r="H73" i="178" s="1"/>
  <c r="G73" i="170"/>
  <c r="H73" i="170" s="1"/>
  <c r="M62" i="174"/>
  <c r="G59" i="181"/>
  <c r="H59" i="181" s="1"/>
  <c r="I59" i="181" s="1"/>
  <c r="N33" i="165"/>
  <c r="H30" i="13"/>
  <c r="F19" i="73" s="1"/>
  <c r="N24" i="165"/>
  <c r="M58" i="181"/>
  <c r="W41" i="179"/>
  <c r="V17" i="179" s="1"/>
  <c r="G58" i="179"/>
  <c r="H58" i="179" s="1"/>
  <c r="I58" i="179" s="1"/>
  <c r="M51" i="175"/>
  <c r="M63" i="175" s="1"/>
  <c r="G57" i="178"/>
  <c r="H57" i="178" s="1"/>
  <c r="I57" i="178" s="1"/>
  <c r="G52" i="182"/>
  <c r="H52" i="182" s="1"/>
  <c r="I52" i="182" s="1"/>
  <c r="G54" i="179"/>
  <c r="G73" i="175"/>
  <c r="G78" i="172"/>
  <c r="I78" i="172" s="1"/>
  <c r="M78" i="172" s="1"/>
  <c r="M55" i="182"/>
  <c r="I34" i="13"/>
  <c r="G23" i="73" s="1"/>
  <c r="G68" i="185"/>
  <c r="I68" i="185" s="1"/>
  <c r="M51" i="185"/>
  <c r="I73" i="178"/>
  <c r="M73" i="178" s="1"/>
  <c r="G77" i="178"/>
  <c r="I77" i="178" s="1"/>
  <c r="M77" i="178" s="1"/>
  <c r="W41" i="176"/>
  <c r="G73" i="174"/>
  <c r="I73" i="174" s="1"/>
  <c r="M73" i="174" s="1"/>
  <c r="G72" i="176"/>
  <c r="H72" i="176" s="1"/>
  <c r="I72" i="169"/>
  <c r="M72" i="169" s="1"/>
  <c r="M36" i="143"/>
  <c r="H71" i="1"/>
  <c r="G70" i="174"/>
  <c r="I70" i="174" s="1"/>
  <c r="M70" i="174" s="1"/>
  <c r="M56" i="174"/>
  <c r="G56" i="178"/>
  <c r="H56" i="178" s="1"/>
  <c r="I56" i="178" s="1"/>
  <c r="G79" i="174"/>
  <c r="H72" i="177"/>
  <c r="I72" i="177"/>
  <c r="M72" i="177" s="1"/>
  <c r="G53" i="169"/>
  <c r="H53" i="169" s="1"/>
  <c r="I53" i="169" s="1"/>
  <c r="G70" i="169"/>
  <c r="I70" i="169" s="1"/>
  <c r="M70" i="169" s="1"/>
  <c r="M57" i="176"/>
  <c r="G74" i="176"/>
  <c r="I74" i="176" s="1"/>
  <c r="M74" i="176" s="1"/>
  <c r="G63" i="178"/>
  <c r="G75" i="171"/>
  <c r="I75" i="171" s="1"/>
  <c r="M75" i="171" s="1"/>
  <c r="M53" i="169"/>
  <c r="G54" i="174"/>
  <c r="H54" i="174" s="1"/>
  <c r="I54" i="174" s="1"/>
  <c r="G71" i="174"/>
  <c r="H71" i="174" s="1"/>
  <c r="G29" i="13"/>
  <c r="D18" i="73" s="1"/>
  <c r="M31" i="143"/>
  <c r="E29" i="13"/>
  <c r="E31" i="143" s="1"/>
  <c r="J29" i="13"/>
  <c r="I18" i="73" s="1"/>
  <c r="G78" i="171"/>
  <c r="H78" i="171" s="1"/>
  <c r="M61" i="171"/>
  <c r="G78" i="181"/>
  <c r="H78" i="181" s="1"/>
  <c r="M61" i="181"/>
  <c r="S29" i="143"/>
  <c r="N31" i="165"/>
  <c r="S26" i="143"/>
  <c r="N28" i="165"/>
  <c r="M54" i="172"/>
  <c r="G71" i="172"/>
  <c r="G74" i="182"/>
  <c r="I74" i="182" s="1"/>
  <c r="M74" i="182" s="1"/>
  <c r="G57" i="182"/>
  <c r="H57" i="182" s="1"/>
  <c r="I57" i="182" s="1"/>
  <c r="G72" i="179"/>
  <c r="H72" i="179" s="1"/>
  <c r="G55" i="179"/>
  <c r="H55" i="179" s="1"/>
  <c r="I55" i="179" s="1"/>
  <c r="M60" i="170"/>
  <c r="G60" i="170"/>
  <c r="H60" i="170" s="1"/>
  <c r="I60" i="170" s="1"/>
  <c r="G77" i="170"/>
  <c r="G78" i="179"/>
  <c r="H78" i="179" s="1"/>
  <c r="M61" i="179"/>
  <c r="G58" i="175"/>
  <c r="G75" i="175"/>
  <c r="I75" i="175" s="1"/>
  <c r="M75" i="175" s="1"/>
  <c r="F29" i="13"/>
  <c r="C18" i="73" s="1"/>
  <c r="G61" i="181"/>
  <c r="H61" i="181" s="1"/>
  <c r="I61" i="181" s="1"/>
  <c r="M58" i="175"/>
  <c r="H33" i="13"/>
  <c r="X35" i="143" s="1"/>
  <c r="M40" i="181"/>
  <c r="R40" i="181" s="1"/>
  <c r="V35" i="143" s="1"/>
  <c r="G62" i="179"/>
  <c r="H62" i="179" s="1"/>
  <c r="I62" i="179" s="1"/>
  <c r="M55" i="179"/>
  <c r="M61" i="173"/>
  <c r="G78" i="173"/>
  <c r="H78" i="173" s="1"/>
  <c r="G61" i="173"/>
  <c r="H61" i="173" s="1"/>
  <c r="I61" i="173" s="1"/>
  <c r="G59" i="172"/>
  <c r="G76" i="172"/>
  <c r="H76" i="172" s="1"/>
  <c r="M56" i="182"/>
  <c r="G73" i="182"/>
  <c r="I73" i="182" s="1"/>
  <c r="M73" i="182" s="1"/>
  <c r="G77" i="182"/>
  <c r="M60" i="182"/>
  <c r="G60" i="182"/>
  <c r="G52" i="179"/>
  <c r="H52" i="179" s="1"/>
  <c r="I52" i="179" s="1"/>
  <c r="G69" i="179"/>
  <c r="G70" i="179"/>
  <c r="H70" i="179" s="1"/>
  <c r="G53" i="179"/>
  <c r="H53" i="179" s="1"/>
  <c r="I53" i="179" s="1"/>
  <c r="G59" i="170"/>
  <c r="H59" i="170" s="1"/>
  <c r="I59" i="170" s="1"/>
  <c r="G76" i="170"/>
  <c r="G60" i="175"/>
  <c r="H60" i="175" s="1"/>
  <c r="I60" i="175" s="1"/>
  <c r="G77" i="175"/>
  <c r="H77" i="175" s="1"/>
  <c r="I73" i="1"/>
  <c r="M73" i="1" s="1"/>
  <c r="N26" i="165"/>
  <c r="G55" i="171"/>
  <c r="H55" i="171" s="1"/>
  <c r="I55" i="171" s="1"/>
  <c r="I29" i="13"/>
  <c r="Y31" i="143" s="1"/>
  <c r="G70" i="181"/>
  <c r="I70" i="181" s="1"/>
  <c r="M70" i="181" s="1"/>
  <c r="G61" i="171"/>
  <c r="H77" i="1"/>
  <c r="G78" i="178"/>
  <c r="I78" i="178" s="1"/>
  <c r="M78" i="178" s="1"/>
  <c r="I79" i="179"/>
  <c r="M79" i="179" s="1"/>
  <c r="M52" i="179"/>
  <c r="M57" i="175"/>
  <c r="N36" i="165"/>
  <c r="H55" i="182"/>
  <c r="I55" i="182" s="1"/>
  <c r="W41" i="171"/>
  <c r="G59" i="178"/>
  <c r="H59" i="178" s="1"/>
  <c r="I59" i="178" s="1"/>
  <c r="I62" i="174"/>
  <c r="M58" i="172"/>
  <c r="G75" i="172"/>
  <c r="G60" i="172"/>
  <c r="H60" i="172" s="1"/>
  <c r="I60" i="172" s="1"/>
  <c r="M60" i="172"/>
  <c r="G77" i="172"/>
  <c r="G75" i="170"/>
  <c r="G58" i="170"/>
  <c r="H58" i="170" s="1"/>
  <c r="I58" i="170" s="1"/>
  <c r="N30" i="165"/>
  <c r="G71" i="182"/>
  <c r="I71" i="182" s="1"/>
  <c r="M71" i="182" s="1"/>
  <c r="G61" i="176"/>
  <c r="G53" i="172"/>
  <c r="H53" i="172" s="1"/>
  <c r="I53" i="172" s="1"/>
  <c r="M53" i="172"/>
  <c r="G70" i="172"/>
  <c r="U40" i="143"/>
  <c r="G57" i="171"/>
  <c r="H57" i="171" s="1"/>
  <c r="I57" i="171" s="1"/>
  <c r="J32" i="13"/>
  <c r="I21" i="73" s="1"/>
  <c r="M40" i="180"/>
  <c r="Q34" i="143" s="1"/>
  <c r="M37" i="143"/>
  <c r="M51" i="174"/>
  <c r="M63" i="174" s="1"/>
  <c r="G58" i="178"/>
  <c r="H58" i="178" s="1"/>
  <c r="I58" i="178" s="1"/>
  <c r="G78" i="176"/>
  <c r="I78" i="176" s="1"/>
  <c r="M78" i="176" s="1"/>
  <c r="G76" i="178"/>
  <c r="I76" i="178" s="1"/>
  <c r="M76" i="178" s="1"/>
  <c r="G69" i="172"/>
  <c r="H69" i="172" s="1"/>
  <c r="G34" i="13"/>
  <c r="D23" i="73" s="1"/>
  <c r="A26" i="73"/>
  <c r="J26" i="73" s="1"/>
  <c r="D39" i="143"/>
  <c r="G62" i="172"/>
  <c r="H62" i="172" s="1"/>
  <c r="I62" i="172" s="1"/>
  <c r="M62" i="172"/>
  <c r="G79" i="172"/>
  <c r="R33" i="143"/>
  <c r="N35" i="165"/>
  <c r="N38" i="165"/>
  <c r="H71" i="178"/>
  <c r="J27" i="13"/>
  <c r="P16" i="73" s="1"/>
  <c r="M40" i="175"/>
  <c r="Q29" i="143" s="1"/>
  <c r="G72" i="178"/>
  <c r="H72" i="178" s="1"/>
  <c r="G54" i="178"/>
  <c r="H54" i="178" s="1"/>
  <c r="I54" i="178" s="1"/>
  <c r="N34" i="165"/>
  <c r="I27" i="13"/>
  <c r="Y29" i="143" s="1"/>
  <c r="G27" i="13"/>
  <c r="D16" i="73" s="1"/>
  <c r="M51" i="171"/>
  <c r="M63" i="171" s="1"/>
  <c r="N29" i="165"/>
  <c r="H27" i="13"/>
  <c r="X29" i="143" s="1"/>
  <c r="F32" i="13"/>
  <c r="F34" i="143" s="1"/>
  <c r="M34" i="143"/>
  <c r="J35" i="13"/>
  <c r="I24" i="73" s="1"/>
  <c r="G57" i="169"/>
  <c r="H57" i="169" s="1"/>
  <c r="I57" i="169" s="1"/>
  <c r="G69" i="169"/>
  <c r="I69" i="169" s="1"/>
  <c r="M69" i="169" s="1"/>
  <c r="N37" i="165"/>
  <c r="N40" i="165"/>
  <c r="J34" i="13"/>
  <c r="I23" i="73" s="1"/>
  <c r="G74" i="174"/>
  <c r="I74" i="174" s="1"/>
  <c r="M74" i="174" s="1"/>
  <c r="M57" i="174"/>
  <c r="N27" i="165"/>
  <c r="G51" i="172"/>
  <c r="G68" i="172"/>
  <c r="R37" i="143"/>
  <c r="N39" i="165"/>
  <c r="H52" i="178"/>
  <c r="I52" i="178" s="1"/>
  <c r="G35" i="13"/>
  <c r="G37" i="143" s="1"/>
  <c r="G68" i="174"/>
  <c r="H68" i="174" s="1"/>
  <c r="H81" i="174" s="1"/>
  <c r="I81" i="174" s="1"/>
  <c r="M81" i="174" s="1"/>
  <c r="M58" i="178"/>
  <c r="G77" i="169"/>
  <c r="H77" i="169" s="1"/>
  <c r="M54" i="178"/>
  <c r="G33" i="13"/>
  <c r="D22" i="73" s="1"/>
  <c r="F35" i="13"/>
  <c r="F37" i="143" s="1"/>
  <c r="F33" i="13"/>
  <c r="C22" i="73" s="1"/>
  <c r="J33" i="13"/>
  <c r="O22" i="73" s="1"/>
  <c r="M40" i="183"/>
  <c r="Q37" i="143" s="1"/>
  <c r="I35" i="13"/>
  <c r="G24" i="73" s="1"/>
  <c r="G51" i="174"/>
  <c r="G63" i="174" s="1"/>
  <c r="G74" i="169"/>
  <c r="H74" i="169" s="1"/>
  <c r="M60" i="169"/>
  <c r="M53" i="174"/>
  <c r="M55" i="178"/>
  <c r="M40" i="182"/>
  <c r="R40" i="182" s="1"/>
  <c r="V36" i="143" s="1"/>
  <c r="H34" i="13"/>
  <c r="X36" i="143" s="1"/>
  <c r="W41" i="190"/>
  <c r="V15" i="190" s="1"/>
  <c r="M55" i="171"/>
  <c r="I33" i="13"/>
  <c r="Y35" i="143" s="1"/>
  <c r="M57" i="171"/>
  <c r="M35" i="143"/>
  <c r="I32" i="13"/>
  <c r="Y34" i="143" s="1"/>
  <c r="H35" i="13"/>
  <c r="F24" i="73" s="1"/>
  <c r="G54" i="185"/>
  <c r="H54" i="185" s="1"/>
  <c r="I54" i="185" s="1"/>
  <c r="G56" i="185"/>
  <c r="H56" i="185" s="1"/>
  <c r="I56" i="185" s="1"/>
  <c r="E34" i="13"/>
  <c r="Z36" i="143" s="1"/>
  <c r="G51" i="185"/>
  <c r="H51" i="185" s="1"/>
  <c r="W41" i="189"/>
  <c r="V17" i="189" s="1"/>
  <c r="G79" i="178"/>
  <c r="G62" i="178"/>
  <c r="H62" i="178" s="1"/>
  <c r="I62" i="178" s="1"/>
  <c r="G52" i="185"/>
  <c r="H52" i="185" s="1"/>
  <c r="I52" i="185" s="1"/>
  <c r="M52" i="185"/>
  <c r="G69" i="185"/>
  <c r="I69" i="185" s="1"/>
  <c r="M69" i="185" s="1"/>
  <c r="I74" i="179"/>
  <c r="M74" i="179" s="1"/>
  <c r="H74" i="179"/>
  <c r="G58" i="177"/>
  <c r="H58" i="177" s="1"/>
  <c r="I58" i="177" s="1"/>
  <c r="G75" i="177"/>
  <c r="M58" i="177"/>
  <c r="G79" i="180"/>
  <c r="M62" i="180"/>
  <c r="G62" i="180"/>
  <c r="M60" i="174"/>
  <c r="G60" i="174"/>
  <c r="H60" i="174" s="1"/>
  <c r="I60" i="174" s="1"/>
  <c r="M55" i="183"/>
  <c r="G72" i="183"/>
  <c r="G55" i="183"/>
  <c r="G58" i="183"/>
  <c r="M58" i="183"/>
  <c r="G75" i="183"/>
  <c r="M62" i="175"/>
  <c r="G62" i="175"/>
  <c r="G79" i="175"/>
  <c r="G68" i="173"/>
  <c r="W41" i="173"/>
  <c r="G51" i="173"/>
  <c r="M51" i="173"/>
  <c r="M63" i="173" s="1"/>
  <c r="G73" i="169"/>
  <c r="G56" i="169"/>
  <c r="H56" i="169" s="1"/>
  <c r="I56" i="169" s="1"/>
  <c r="M56" i="169"/>
  <c r="H68" i="185"/>
  <c r="G68" i="176"/>
  <c r="H68" i="176" s="1"/>
  <c r="H81" i="176" s="1"/>
  <c r="I81" i="176" s="1"/>
  <c r="M81" i="176" s="1"/>
  <c r="M54" i="174"/>
  <c r="G52" i="169"/>
  <c r="H52" i="169" s="1"/>
  <c r="I52" i="169" s="1"/>
  <c r="G51" i="169"/>
  <c r="H51" i="169" s="1"/>
  <c r="H63" i="169" s="1"/>
  <c r="H64" i="169" s="1"/>
  <c r="G52" i="177"/>
  <c r="H52" i="177" s="1"/>
  <c r="I52" i="177" s="1"/>
  <c r="G69" i="177"/>
  <c r="M52" i="177"/>
  <c r="M59" i="177"/>
  <c r="G76" i="177"/>
  <c r="G59" i="177"/>
  <c r="H59" i="177" s="1"/>
  <c r="I59" i="177" s="1"/>
  <c r="G60" i="171"/>
  <c r="H60" i="171" s="1"/>
  <c r="I60" i="171" s="1"/>
  <c r="G77" i="171"/>
  <c r="M60" i="171"/>
  <c r="G69" i="180"/>
  <c r="M52" i="180"/>
  <c r="G52" i="180"/>
  <c r="H52" i="180" s="1"/>
  <c r="I52" i="180" s="1"/>
  <c r="G78" i="180"/>
  <c r="M61" i="180"/>
  <c r="G61" i="180"/>
  <c r="H61" i="180" s="1"/>
  <c r="I61" i="180" s="1"/>
  <c r="G70" i="180"/>
  <c r="M53" i="180"/>
  <c r="G53" i="180"/>
  <c r="G59" i="176"/>
  <c r="H59" i="176" s="1"/>
  <c r="I59" i="176" s="1"/>
  <c r="G76" i="176"/>
  <c r="G73" i="183"/>
  <c r="M56" i="183"/>
  <c r="G56" i="183"/>
  <c r="G52" i="183"/>
  <c r="H52" i="183" s="1"/>
  <c r="I52" i="183" s="1"/>
  <c r="G69" i="183"/>
  <c r="M52" i="183"/>
  <c r="M57" i="183"/>
  <c r="G74" i="183"/>
  <c r="G57" i="183"/>
  <c r="H57" i="183" s="1"/>
  <c r="I57" i="183" s="1"/>
  <c r="M62" i="176"/>
  <c r="G79" i="176"/>
  <c r="G62" i="176"/>
  <c r="H62" i="176" s="1"/>
  <c r="I62" i="176" s="1"/>
  <c r="G57" i="173"/>
  <c r="G74" i="173"/>
  <c r="M57" i="173"/>
  <c r="G52" i="173"/>
  <c r="H52" i="173" s="1"/>
  <c r="I52" i="173" s="1"/>
  <c r="M52" i="173"/>
  <c r="G69" i="173"/>
  <c r="M53" i="173"/>
  <c r="G53" i="173"/>
  <c r="H53" i="173" s="1"/>
  <c r="I53" i="173" s="1"/>
  <c r="G70" i="173"/>
  <c r="G52" i="170"/>
  <c r="H52" i="170" s="1"/>
  <c r="I52" i="170" s="1"/>
  <c r="G69" i="170"/>
  <c r="M52" i="170"/>
  <c r="G61" i="169"/>
  <c r="H61" i="169" s="1"/>
  <c r="I61" i="169" s="1"/>
  <c r="M61" i="169"/>
  <c r="G78" i="169"/>
  <c r="G51" i="177"/>
  <c r="W41" i="177"/>
  <c r="G68" i="177"/>
  <c r="M51" i="177"/>
  <c r="M63" i="177" s="1"/>
  <c r="M51" i="180"/>
  <c r="M63" i="180" s="1"/>
  <c r="G68" i="180"/>
  <c r="G51" i="180"/>
  <c r="W41" i="180"/>
  <c r="M55" i="180"/>
  <c r="G72" i="180"/>
  <c r="G55" i="180"/>
  <c r="H55" i="180" s="1"/>
  <c r="I55" i="180" s="1"/>
  <c r="G56" i="176"/>
  <c r="H56" i="176" s="1"/>
  <c r="I56" i="176" s="1"/>
  <c r="G73" i="176"/>
  <c r="M56" i="176"/>
  <c r="G55" i="173"/>
  <c r="H55" i="173" s="1"/>
  <c r="I55" i="173" s="1"/>
  <c r="G72" i="173"/>
  <c r="M55" i="173"/>
  <c r="H69" i="1"/>
  <c r="G51" i="176"/>
  <c r="H51" i="176" s="1"/>
  <c r="M51" i="169"/>
  <c r="M63" i="169" s="1"/>
  <c r="G62" i="177"/>
  <c r="H62" i="177" s="1"/>
  <c r="I62" i="177" s="1"/>
  <c r="G79" i="177"/>
  <c r="M62" i="177"/>
  <c r="G77" i="177"/>
  <c r="M60" i="177"/>
  <c r="G60" i="177"/>
  <c r="H60" i="177" s="1"/>
  <c r="I60" i="177" s="1"/>
  <c r="G54" i="177"/>
  <c r="G71" i="177"/>
  <c r="M54" i="177"/>
  <c r="G77" i="180"/>
  <c r="M60" i="180"/>
  <c r="G60" i="180"/>
  <c r="H60" i="180" s="1"/>
  <c r="I60" i="180" s="1"/>
  <c r="G76" i="180"/>
  <c r="G59" i="180"/>
  <c r="H59" i="180" s="1"/>
  <c r="I59" i="180" s="1"/>
  <c r="M59" i="180"/>
  <c r="G73" i="180"/>
  <c r="G56" i="180"/>
  <c r="H56" i="180" s="1"/>
  <c r="I56" i="180" s="1"/>
  <c r="M56" i="180"/>
  <c r="G76" i="183"/>
  <c r="G59" i="183"/>
  <c r="H59" i="183" s="1"/>
  <c r="I59" i="183" s="1"/>
  <c r="M59" i="183"/>
  <c r="G51" i="183"/>
  <c r="G68" i="183"/>
  <c r="M51" i="183"/>
  <c r="M63" i="183" s="1"/>
  <c r="W41" i="183"/>
  <c r="G78" i="183"/>
  <c r="G61" i="183"/>
  <c r="H61" i="183" s="1"/>
  <c r="I61" i="183" s="1"/>
  <c r="M61" i="183"/>
  <c r="G53" i="176"/>
  <c r="H53" i="176" s="1"/>
  <c r="I53" i="176" s="1"/>
  <c r="M53" i="176"/>
  <c r="G70" i="176"/>
  <c r="M52" i="175"/>
  <c r="G69" i="175"/>
  <c r="G52" i="175"/>
  <c r="G75" i="173"/>
  <c r="M58" i="173"/>
  <c r="G58" i="173"/>
  <c r="H58" i="173" s="1"/>
  <c r="I58" i="173" s="1"/>
  <c r="G73" i="173"/>
  <c r="M56" i="173"/>
  <c r="G56" i="173"/>
  <c r="H56" i="173" s="1"/>
  <c r="I56" i="173" s="1"/>
  <c r="G76" i="173"/>
  <c r="G59" i="173"/>
  <c r="H59" i="173" s="1"/>
  <c r="I59" i="173" s="1"/>
  <c r="M59" i="173"/>
  <c r="M53" i="170"/>
  <c r="G53" i="170"/>
  <c r="H53" i="170" s="1"/>
  <c r="I53" i="170" s="1"/>
  <c r="G70" i="170"/>
  <c r="G78" i="174"/>
  <c r="G61" i="174"/>
  <c r="H61" i="174" s="1"/>
  <c r="I61" i="174" s="1"/>
  <c r="G72" i="174"/>
  <c r="M55" i="174"/>
  <c r="G62" i="171"/>
  <c r="H62" i="171" s="1"/>
  <c r="I62" i="171" s="1"/>
  <c r="G79" i="171"/>
  <c r="M62" i="171"/>
  <c r="G79" i="183"/>
  <c r="M62" i="183"/>
  <c r="G62" i="183"/>
  <c r="H62" i="183" s="1"/>
  <c r="I62" i="183" s="1"/>
  <c r="W41" i="170"/>
  <c r="G68" i="170"/>
  <c r="M51" i="170"/>
  <c r="M63" i="170" s="1"/>
  <c r="G51" i="170"/>
  <c r="J30" i="13"/>
  <c r="I19" i="73" s="1"/>
  <c r="G77" i="174"/>
  <c r="G53" i="177"/>
  <c r="H53" i="177" s="1"/>
  <c r="I53" i="177" s="1"/>
  <c r="G70" i="177"/>
  <c r="M53" i="177"/>
  <c r="G73" i="177"/>
  <c r="M56" i="177"/>
  <c r="G56" i="177"/>
  <c r="H56" i="177" s="1"/>
  <c r="I56" i="177" s="1"/>
  <c r="G61" i="177"/>
  <c r="H61" i="177" s="1"/>
  <c r="I61" i="177" s="1"/>
  <c r="G78" i="177"/>
  <c r="M61" i="177"/>
  <c r="G71" i="180"/>
  <c r="M54" i="180"/>
  <c r="G54" i="180"/>
  <c r="H54" i="180" s="1"/>
  <c r="I54" i="180" s="1"/>
  <c r="G75" i="180"/>
  <c r="G58" i="180"/>
  <c r="M58" i="180"/>
  <c r="G74" i="180"/>
  <c r="M57" i="180"/>
  <c r="G57" i="180"/>
  <c r="H57" i="180" s="1"/>
  <c r="I57" i="180" s="1"/>
  <c r="M58" i="169"/>
  <c r="G75" i="169"/>
  <c r="M60" i="183"/>
  <c r="G77" i="183"/>
  <c r="G60" i="183"/>
  <c r="H60" i="183" s="1"/>
  <c r="I60" i="183" s="1"/>
  <c r="G71" i="183"/>
  <c r="G54" i="183"/>
  <c r="H54" i="183" s="1"/>
  <c r="I54" i="183" s="1"/>
  <c r="M54" i="183"/>
  <c r="M53" i="183"/>
  <c r="G70" i="183"/>
  <c r="G53" i="183"/>
  <c r="H53" i="183" s="1"/>
  <c r="I53" i="183" s="1"/>
  <c r="M52" i="176"/>
  <c r="G52" i="176"/>
  <c r="H52" i="176" s="1"/>
  <c r="I52" i="176" s="1"/>
  <c r="G69" i="176"/>
  <c r="M59" i="175"/>
  <c r="G59" i="175"/>
  <c r="H59" i="175" s="1"/>
  <c r="I59" i="175" s="1"/>
  <c r="G76" i="175"/>
  <c r="M54" i="173"/>
  <c r="G54" i="173"/>
  <c r="H54" i="173" s="1"/>
  <c r="I54" i="173" s="1"/>
  <c r="G71" i="173"/>
  <c r="G79" i="173"/>
  <c r="G62" i="173"/>
  <c r="H62" i="173" s="1"/>
  <c r="I62" i="173" s="1"/>
  <c r="M62" i="173"/>
  <c r="M61" i="170"/>
  <c r="G78" i="170"/>
  <c r="G61" i="170"/>
  <c r="H61" i="170" s="1"/>
  <c r="I61" i="170" s="1"/>
  <c r="M56" i="185"/>
  <c r="G73" i="185"/>
  <c r="I73" i="185" s="1"/>
  <c r="M73" i="185" s="1"/>
  <c r="H60" i="185"/>
  <c r="I60" i="185" s="1"/>
  <c r="M61" i="185"/>
  <c r="M55" i="185"/>
  <c r="X30" i="185"/>
  <c r="M30" i="185" s="1"/>
  <c r="R30" i="185" s="1"/>
  <c r="G55" i="185"/>
  <c r="H55" i="185" s="1"/>
  <c r="I55" i="185" s="1"/>
  <c r="G72" i="185"/>
  <c r="G59" i="185"/>
  <c r="H59" i="185" s="1"/>
  <c r="I59" i="185" s="1"/>
  <c r="G76" i="185"/>
  <c r="X34" i="185"/>
  <c r="M34" i="185" s="1"/>
  <c r="R34" i="185" s="1"/>
  <c r="M59" i="185"/>
  <c r="G61" i="185"/>
  <c r="H61" i="185" s="1"/>
  <c r="I61" i="185" s="1"/>
  <c r="G62" i="185"/>
  <c r="H62" i="185" s="1"/>
  <c r="I62" i="185" s="1"/>
  <c r="M62" i="185"/>
  <c r="X37" i="185"/>
  <c r="M37" i="185" s="1"/>
  <c r="R37" i="185" s="1"/>
  <c r="G79" i="185"/>
  <c r="G71" i="185"/>
  <c r="X29" i="185"/>
  <c r="M29" i="185" s="1"/>
  <c r="R29" i="185" s="1"/>
  <c r="G57" i="185"/>
  <c r="H57" i="185" s="1"/>
  <c r="I57" i="185" s="1"/>
  <c r="G74" i="185"/>
  <c r="X32" i="185"/>
  <c r="M32" i="185" s="1"/>
  <c r="R32" i="185" s="1"/>
  <c r="M57" i="185"/>
  <c r="G77" i="185"/>
  <c r="X35" i="185"/>
  <c r="M35" i="185" s="1"/>
  <c r="R35" i="185" s="1"/>
  <c r="M60" i="185"/>
  <c r="G78" i="185"/>
  <c r="H78" i="185" s="1"/>
  <c r="G70" i="185"/>
  <c r="G53" i="185"/>
  <c r="M53" i="185"/>
  <c r="X28" i="185"/>
  <c r="M28" i="185" s="1"/>
  <c r="R28" i="185" s="1"/>
  <c r="M58" i="185"/>
  <c r="G75" i="185"/>
  <c r="X33" i="185"/>
  <c r="M33" i="185" s="1"/>
  <c r="R33" i="185" s="1"/>
  <c r="W41" i="185"/>
  <c r="H69" i="185"/>
  <c r="M63" i="184"/>
  <c r="V15" i="169"/>
  <c r="V17" i="169"/>
  <c r="M32" i="143"/>
  <c r="G30" i="13"/>
  <c r="D19" i="73" s="1"/>
  <c r="H55" i="174"/>
  <c r="I55" i="174" s="1"/>
  <c r="H71" i="170"/>
  <c r="I71" i="170"/>
  <c r="M71" i="170" s="1"/>
  <c r="H72" i="170"/>
  <c r="I72" i="170"/>
  <c r="M72" i="170" s="1"/>
  <c r="H79" i="170"/>
  <c r="I79" i="170"/>
  <c r="M79" i="170" s="1"/>
  <c r="H52" i="172"/>
  <c r="I52" i="172" s="1"/>
  <c r="H73" i="172"/>
  <c r="I73" i="172"/>
  <c r="M73" i="172" s="1"/>
  <c r="I72" i="182"/>
  <c r="M72" i="182" s="1"/>
  <c r="H72" i="182"/>
  <c r="Y36" i="143"/>
  <c r="H56" i="182"/>
  <c r="I56" i="182" s="1"/>
  <c r="I51" i="178"/>
  <c r="I63" i="178" s="1"/>
  <c r="M40" i="178"/>
  <c r="Q32" i="143" s="1"/>
  <c r="H58" i="185"/>
  <c r="I58" i="185" s="1"/>
  <c r="F36" i="143"/>
  <c r="C23" i="73"/>
  <c r="H76" i="170"/>
  <c r="I76" i="170"/>
  <c r="M76" i="170" s="1"/>
  <c r="O16" i="73"/>
  <c r="O18" i="73"/>
  <c r="H61" i="172"/>
  <c r="I61" i="172" s="1"/>
  <c r="I74" i="177"/>
  <c r="M74" i="177" s="1"/>
  <c r="H74" i="177"/>
  <c r="E30" i="13"/>
  <c r="E32" i="143" s="1"/>
  <c r="F30" i="13"/>
  <c r="F32" i="143" s="1"/>
  <c r="P24" i="73"/>
  <c r="I68" i="169"/>
  <c r="H68" i="169"/>
  <c r="H81" i="169" s="1"/>
  <c r="I81" i="169" s="1"/>
  <c r="M81" i="169" s="1"/>
  <c r="H56" i="170"/>
  <c r="I56" i="170" s="1"/>
  <c r="H78" i="175"/>
  <c r="I78" i="175"/>
  <c r="M78" i="175" s="1"/>
  <c r="J26" i="13"/>
  <c r="M40" i="174"/>
  <c r="M28" i="143"/>
  <c r="I26" i="13"/>
  <c r="H26" i="13"/>
  <c r="F26" i="13"/>
  <c r="G26" i="13"/>
  <c r="E26" i="13"/>
  <c r="I79" i="1"/>
  <c r="M79" i="1" s="1"/>
  <c r="H79" i="1"/>
  <c r="H56" i="175"/>
  <c r="I56" i="175" s="1"/>
  <c r="H70" i="178"/>
  <c r="I70" i="178"/>
  <c r="M70" i="178" s="1"/>
  <c r="I22" i="13"/>
  <c r="M24" i="143"/>
  <c r="M40" i="170"/>
  <c r="E22" i="13"/>
  <c r="J22" i="13"/>
  <c r="F22" i="13"/>
  <c r="H22" i="13"/>
  <c r="G22" i="13"/>
  <c r="I68" i="178"/>
  <c r="I80" i="178" s="1"/>
  <c r="H61" i="178"/>
  <c r="I61" i="178" s="1"/>
  <c r="H62" i="182"/>
  <c r="I62" i="182" s="1"/>
  <c r="I68" i="179"/>
  <c r="H68" i="179"/>
  <c r="H81" i="179" s="1"/>
  <c r="I81" i="179" s="1"/>
  <c r="M81" i="179" s="1"/>
  <c r="H71" i="175"/>
  <c r="H61" i="175"/>
  <c r="I61" i="175" s="1"/>
  <c r="H55" i="1"/>
  <c r="I55" i="1" s="1"/>
  <c r="G63" i="175"/>
  <c r="H51" i="175"/>
  <c r="H63" i="175" s="1"/>
  <c r="H64" i="175" s="1"/>
  <c r="H62" i="169"/>
  <c r="I62" i="169" s="1"/>
  <c r="H71" i="169"/>
  <c r="I71" i="169"/>
  <c r="M71" i="169" s="1"/>
  <c r="H53" i="175"/>
  <c r="I53" i="175" s="1"/>
  <c r="H60" i="178"/>
  <c r="I60" i="178" s="1"/>
  <c r="H69" i="182"/>
  <c r="I69" i="182"/>
  <c r="M69" i="182" s="1"/>
  <c r="H54" i="179"/>
  <c r="I54" i="179" s="1"/>
  <c r="H74" i="1"/>
  <c r="I74" i="1"/>
  <c r="M74" i="1" s="1"/>
  <c r="I77" i="175"/>
  <c r="M77" i="175" s="1"/>
  <c r="H69" i="174"/>
  <c r="I69" i="174"/>
  <c r="M69" i="174" s="1"/>
  <c r="I70" i="179"/>
  <c r="M70" i="179" s="1"/>
  <c r="H51" i="1"/>
  <c r="H63" i="1" s="1"/>
  <c r="H64" i="1" s="1"/>
  <c r="G63" i="1"/>
  <c r="I70" i="182"/>
  <c r="M70" i="182" s="1"/>
  <c r="H70" i="182"/>
  <c r="H76" i="1"/>
  <c r="I76" i="1"/>
  <c r="M76" i="1" s="1"/>
  <c r="H77" i="173"/>
  <c r="I77" i="173"/>
  <c r="M77" i="173" s="1"/>
  <c r="H56" i="179"/>
  <c r="I56" i="179" s="1"/>
  <c r="V17" i="174"/>
  <c r="V15" i="174"/>
  <c r="J23" i="13"/>
  <c r="F23" i="13"/>
  <c r="I23" i="13"/>
  <c r="E23" i="13"/>
  <c r="M25" i="143"/>
  <c r="M40" i="171"/>
  <c r="G23" i="13"/>
  <c r="H23" i="13"/>
  <c r="H55" i="175"/>
  <c r="I55" i="175" s="1"/>
  <c r="H74" i="176"/>
  <c r="H61" i="182"/>
  <c r="I61" i="182" s="1"/>
  <c r="H52" i="174"/>
  <c r="I52" i="174" s="1"/>
  <c r="H75" i="182"/>
  <c r="I75" i="182"/>
  <c r="M75" i="182" s="1"/>
  <c r="I68" i="1"/>
  <c r="H68" i="1"/>
  <c r="H81" i="1" s="1"/>
  <c r="I81" i="1" s="1"/>
  <c r="M81" i="1" s="1"/>
  <c r="T40" i="143"/>
  <c r="I61" i="1"/>
  <c r="H54" i="175"/>
  <c r="I54" i="175" s="1"/>
  <c r="I77" i="176"/>
  <c r="M77" i="176" s="1"/>
  <c r="H77" i="176"/>
  <c r="H54" i="176"/>
  <c r="I54" i="176" s="1"/>
  <c r="H75" i="178"/>
  <c r="I75" i="178"/>
  <c r="M75" i="178" s="1"/>
  <c r="V17" i="182"/>
  <c r="V15" i="182"/>
  <c r="H75" i="179"/>
  <c r="I75" i="179"/>
  <c r="M75" i="179" s="1"/>
  <c r="H72" i="1"/>
  <c r="I72" i="1"/>
  <c r="M72" i="1" s="1"/>
  <c r="H75" i="174"/>
  <c r="I75" i="174"/>
  <c r="M75" i="174" s="1"/>
  <c r="H74" i="178"/>
  <c r="I74" i="178"/>
  <c r="M74" i="178" s="1"/>
  <c r="H77" i="178"/>
  <c r="H54" i="182"/>
  <c r="I54" i="182" s="1"/>
  <c r="H77" i="179"/>
  <c r="I77" i="179"/>
  <c r="M77" i="179" s="1"/>
  <c r="I71" i="179"/>
  <c r="M71" i="179" s="1"/>
  <c r="H71" i="179"/>
  <c r="H58" i="175"/>
  <c r="I58" i="175" s="1"/>
  <c r="H61" i="176"/>
  <c r="I61" i="176" s="1"/>
  <c r="H58" i="182"/>
  <c r="I58" i="182" s="1"/>
  <c r="V15" i="1"/>
  <c r="V17" i="1"/>
  <c r="H59" i="1"/>
  <c r="I59" i="1" s="1"/>
  <c r="H74" i="175"/>
  <c r="I74" i="175"/>
  <c r="M74" i="175" s="1"/>
  <c r="I72" i="176"/>
  <c r="M72" i="176" s="1"/>
  <c r="H60" i="173"/>
  <c r="I60" i="173" s="1"/>
  <c r="G63" i="179"/>
  <c r="H51" i="179"/>
  <c r="H63" i="179" s="1"/>
  <c r="H64" i="179" s="1"/>
  <c r="H51" i="182"/>
  <c r="H63" i="182" s="1"/>
  <c r="H64" i="182" s="1"/>
  <c r="G63" i="182"/>
  <c r="V15" i="175"/>
  <c r="V17" i="175"/>
  <c r="I76" i="182"/>
  <c r="M76" i="182" s="1"/>
  <c r="H76" i="182"/>
  <c r="H79" i="182"/>
  <c r="I79" i="182"/>
  <c r="M79" i="182" s="1"/>
  <c r="H73" i="179"/>
  <c r="I73" i="179"/>
  <c r="M73" i="179" s="1"/>
  <c r="H60" i="176"/>
  <c r="I60" i="176" s="1"/>
  <c r="H71" i="176"/>
  <c r="I71" i="176"/>
  <c r="M71" i="176" s="1"/>
  <c r="H68" i="182"/>
  <c r="H81" i="182" s="1"/>
  <c r="I81" i="182" s="1"/>
  <c r="M81" i="182" s="1"/>
  <c r="I68" i="182"/>
  <c r="H72" i="175"/>
  <c r="I72" i="175"/>
  <c r="M72" i="175" s="1"/>
  <c r="E36" i="13"/>
  <c r="F36" i="13"/>
  <c r="I36" i="13"/>
  <c r="H36" i="13"/>
  <c r="M38" i="143"/>
  <c r="J36" i="13"/>
  <c r="G36" i="13"/>
  <c r="I79" i="169"/>
  <c r="M79" i="169" s="1"/>
  <c r="H79" i="169"/>
  <c r="H57" i="176"/>
  <c r="I57" i="176" s="1"/>
  <c r="I78" i="182"/>
  <c r="M78" i="182" s="1"/>
  <c r="H78" i="182"/>
  <c r="H61" i="179"/>
  <c r="I61" i="179" s="1"/>
  <c r="H70" i="175"/>
  <c r="I70" i="175"/>
  <c r="M70" i="175" s="1"/>
  <c r="H60" i="179"/>
  <c r="I60" i="179" s="1"/>
  <c r="H73" i="175"/>
  <c r="I73" i="175"/>
  <c r="M73" i="175" s="1"/>
  <c r="V15" i="176"/>
  <c r="V17" i="176"/>
  <c r="I28" i="13"/>
  <c r="G28" i="13"/>
  <c r="M40" i="176"/>
  <c r="F28" i="13"/>
  <c r="M30" i="143"/>
  <c r="E28" i="13"/>
  <c r="H28" i="13"/>
  <c r="J28" i="13"/>
  <c r="H76" i="179"/>
  <c r="I76" i="179"/>
  <c r="M76" i="179" s="1"/>
  <c r="H53" i="182"/>
  <c r="I53" i="182" s="1"/>
  <c r="I69" i="179"/>
  <c r="M69" i="179" s="1"/>
  <c r="H69" i="179"/>
  <c r="I71" i="174"/>
  <c r="M71" i="174" s="1"/>
  <c r="Z37" i="143"/>
  <c r="B24" i="73"/>
  <c r="E37" i="143"/>
  <c r="H69" i="184"/>
  <c r="I69" i="184"/>
  <c r="M69" i="184" s="1"/>
  <c r="H56" i="171"/>
  <c r="I56" i="171" s="1"/>
  <c r="H74" i="181"/>
  <c r="I74" i="181"/>
  <c r="M74" i="181" s="1"/>
  <c r="H60" i="181"/>
  <c r="I60" i="181" s="1"/>
  <c r="Q31" i="143"/>
  <c r="R40" i="177"/>
  <c r="V31" i="143" s="1"/>
  <c r="V15" i="184"/>
  <c r="V17" i="184"/>
  <c r="H53" i="184"/>
  <c r="I53" i="184" s="1"/>
  <c r="I75" i="181"/>
  <c r="M75" i="181" s="1"/>
  <c r="H75" i="181"/>
  <c r="L40" i="143"/>
  <c r="I37" i="13"/>
  <c r="F37" i="13"/>
  <c r="G37" i="13"/>
  <c r="J37" i="13"/>
  <c r="M39" i="143"/>
  <c r="E37" i="13"/>
  <c r="H37" i="13"/>
  <c r="M40" i="185"/>
  <c r="I73" i="181"/>
  <c r="M73" i="181" s="1"/>
  <c r="H73" i="181"/>
  <c r="H62" i="181"/>
  <c r="I62" i="181" s="1"/>
  <c r="H73" i="184"/>
  <c r="I73" i="184"/>
  <c r="M73" i="184" s="1"/>
  <c r="H58" i="184"/>
  <c r="I58" i="184" s="1"/>
  <c r="I70" i="171"/>
  <c r="M70" i="171" s="1"/>
  <c r="H70" i="171"/>
  <c r="H62" i="184"/>
  <c r="I62" i="184" s="1"/>
  <c r="H77" i="181"/>
  <c r="I77" i="181"/>
  <c r="M77" i="181" s="1"/>
  <c r="G63" i="171"/>
  <c r="H51" i="171"/>
  <c r="H63" i="171" s="1"/>
  <c r="H64" i="171" s="1"/>
  <c r="G35" i="143"/>
  <c r="H69" i="181"/>
  <c r="I69" i="181"/>
  <c r="M69" i="181" s="1"/>
  <c r="H59" i="184"/>
  <c r="I59" i="184" s="1"/>
  <c r="I76" i="171"/>
  <c r="M76" i="171" s="1"/>
  <c r="H76" i="171"/>
  <c r="Z31" i="143"/>
  <c r="V15" i="181"/>
  <c r="V17" i="181"/>
  <c r="I78" i="181"/>
  <c r="M78" i="181" s="1"/>
  <c r="H51" i="184"/>
  <c r="G63" i="184"/>
  <c r="H55" i="184"/>
  <c r="I55" i="184" s="1"/>
  <c r="H70" i="184"/>
  <c r="I70" i="184"/>
  <c r="M70" i="184" s="1"/>
  <c r="H54" i="171"/>
  <c r="I54" i="171" s="1"/>
  <c r="R40" i="180"/>
  <c r="V34" i="143" s="1"/>
  <c r="H55" i="181"/>
  <c r="I55" i="181" s="1"/>
  <c r="H56" i="181"/>
  <c r="I56" i="181" s="1"/>
  <c r="H78" i="184"/>
  <c r="I78" i="184"/>
  <c r="M78" i="184" s="1"/>
  <c r="H60" i="184"/>
  <c r="I60" i="184" s="1"/>
  <c r="I72" i="171"/>
  <c r="M72" i="171" s="1"/>
  <c r="H72" i="171"/>
  <c r="E29" i="143"/>
  <c r="Z29" i="143"/>
  <c r="B16" i="73"/>
  <c r="H58" i="171"/>
  <c r="I58" i="171" s="1"/>
  <c r="H54" i="184"/>
  <c r="I54" i="184" s="1"/>
  <c r="B22" i="73"/>
  <c r="Z35" i="143"/>
  <c r="E35" i="143"/>
  <c r="Q35" i="143"/>
  <c r="I76" i="184"/>
  <c r="M76" i="184" s="1"/>
  <c r="H76" i="184"/>
  <c r="I64" i="178"/>
  <c r="M64" i="178" s="1"/>
  <c r="M65" i="178" s="1"/>
  <c r="M68" i="185"/>
  <c r="H54" i="181"/>
  <c r="I54" i="181" s="1"/>
  <c r="H52" i="184"/>
  <c r="I52" i="184" s="1"/>
  <c r="H73" i="171"/>
  <c r="I73" i="171"/>
  <c r="M73" i="171" s="1"/>
  <c r="I40" i="172"/>
  <c r="H77" i="184"/>
  <c r="I77" i="184"/>
  <c r="M77" i="184" s="1"/>
  <c r="I79" i="184"/>
  <c r="M79" i="184" s="1"/>
  <c r="H79" i="184"/>
  <c r="M27" i="143"/>
  <c r="G25" i="13"/>
  <c r="F25" i="13"/>
  <c r="M40" i="173"/>
  <c r="E25" i="13"/>
  <c r="J25" i="13"/>
  <c r="H25" i="13"/>
  <c r="I25" i="13"/>
  <c r="I68" i="171"/>
  <c r="H68" i="171"/>
  <c r="H81" i="171" s="1"/>
  <c r="I81" i="171" s="1"/>
  <c r="M81" i="171" s="1"/>
  <c r="H52" i="181"/>
  <c r="I52" i="181" s="1"/>
  <c r="G31" i="143"/>
  <c r="H70" i="181"/>
  <c r="I74" i="171"/>
  <c r="M74" i="171" s="1"/>
  <c r="H74" i="171"/>
  <c r="H71" i="171"/>
  <c r="I71" i="171"/>
  <c r="M71" i="171" s="1"/>
  <c r="E34" i="143"/>
  <c r="B21" i="73"/>
  <c r="Z34" i="143"/>
  <c r="V17" i="186"/>
  <c r="V15" i="186"/>
  <c r="H57" i="184"/>
  <c r="I57" i="184" s="1"/>
  <c r="M22" i="143"/>
  <c r="E20" i="13"/>
  <c r="H20" i="13"/>
  <c r="I20" i="13"/>
  <c r="F20" i="13"/>
  <c r="M40" i="1"/>
  <c r="J20" i="13"/>
  <c r="G20" i="13"/>
  <c r="I71" i="181"/>
  <c r="M71" i="181" s="1"/>
  <c r="H71" i="181"/>
  <c r="I79" i="181"/>
  <c r="M79" i="181" s="1"/>
  <c r="H79" i="181"/>
  <c r="H56" i="184"/>
  <c r="I56" i="184" s="1"/>
  <c r="H61" i="184"/>
  <c r="I61" i="184" s="1"/>
  <c r="H69" i="171"/>
  <c r="I69" i="171"/>
  <c r="M69" i="171" s="1"/>
  <c r="G31" i="13"/>
  <c r="J31" i="13"/>
  <c r="I31" i="13"/>
  <c r="H31" i="13"/>
  <c r="M40" i="179"/>
  <c r="F31" i="13"/>
  <c r="E31" i="13"/>
  <c r="M33" i="143"/>
  <c r="H57" i="181"/>
  <c r="I57" i="181" s="1"/>
  <c r="I76" i="181"/>
  <c r="M76" i="181" s="1"/>
  <c r="H76" i="181"/>
  <c r="H75" i="184"/>
  <c r="I75" i="184"/>
  <c r="M75" i="184" s="1"/>
  <c r="H53" i="171"/>
  <c r="I53" i="171" s="1"/>
  <c r="G19" i="73"/>
  <c r="Y32" i="143"/>
  <c r="H71" i="184"/>
  <c r="I71" i="184"/>
  <c r="M71" i="184" s="1"/>
  <c r="V15" i="171"/>
  <c r="V17" i="171"/>
  <c r="E21" i="13"/>
  <c r="M23" i="143"/>
  <c r="H21" i="13"/>
  <c r="G21" i="13"/>
  <c r="F21" i="13"/>
  <c r="I21" i="13"/>
  <c r="J21" i="13"/>
  <c r="M40" i="169"/>
  <c r="F22" i="73"/>
  <c r="H59" i="171"/>
  <c r="I59" i="171" s="1"/>
  <c r="X31" i="143"/>
  <c r="F18" i="73"/>
  <c r="F31" i="143"/>
  <c r="H51" i="181"/>
  <c r="H63" i="181" s="1"/>
  <c r="H64" i="181" s="1"/>
  <c r="H53" i="181"/>
  <c r="I53" i="181" s="1"/>
  <c r="I68" i="184"/>
  <c r="H68" i="184"/>
  <c r="I72" i="184"/>
  <c r="M72" i="184" s="1"/>
  <c r="H72" i="184"/>
  <c r="H61" i="171"/>
  <c r="I61" i="171" s="1"/>
  <c r="F21" i="73"/>
  <c r="X34" i="143"/>
  <c r="I72" i="181"/>
  <c r="M72" i="181" s="1"/>
  <c r="H72" i="181"/>
  <c r="H74" i="184"/>
  <c r="I74" i="184"/>
  <c r="M74" i="184" s="1"/>
  <c r="B23" i="73" l="1"/>
  <c r="X32" i="143"/>
  <c r="H74" i="182"/>
  <c r="H73" i="182"/>
  <c r="V17" i="172"/>
  <c r="I73" i="170"/>
  <c r="M73" i="170" s="1"/>
  <c r="I76" i="169"/>
  <c r="M76" i="169" s="1"/>
  <c r="H76" i="169"/>
  <c r="C16" i="73"/>
  <c r="H68" i="175"/>
  <c r="H81" i="175" s="1"/>
  <c r="I81" i="175" s="1"/>
  <c r="M81" i="175" s="1"/>
  <c r="I74" i="170"/>
  <c r="M74" i="170" s="1"/>
  <c r="G29" i="143"/>
  <c r="B18" i="73"/>
  <c r="G22" i="73"/>
  <c r="G36" i="143"/>
  <c r="I72" i="172"/>
  <c r="M72" i="172" s="1"/>
  <c r="G18" i="73"/>
  <c r="V15" i="179"/>
  <c r="H70" i="174"/>
  <c r="D21" i="73"/>
  <c r="I77" i="169"/>
  <c r="M77" i="169" s="1"/>
  <c r="G16" i="73"/>
  <c r="O21" i="73"/>
  <c r="V15" i="189"/>
  <c r="Y37" i="143"/>
  <c r="H73" i="174"/>
  <c r="O24" i="73"/>
  <c r="I16" i="73"/>
  <c r="I78" i="171"/>
  <c r="M78" i="171" s="1"/>
  <c r="H75" i="171"/>
  <c r="I68" i="181"/>
  <c r="H70" i="169"/>
  <c r="H76" i="178"/>
  <c r="H78" i="172"/>
  <c r="I72" i="179"/>
  <c r="M72" i="179" s="1"/>
  <c r="S40" i="143"/>
  <c r="H75" i="175"/>
  <c r="I74" i="169"/>
  <c r="M74" i="169" s="1"/>
  <c r="P22" i="73"/>
  <c r="G63" i="169"/>
  <c r="I64" i="169" s="1"/>
  <c r="M64" i="169" s="1"/>
  <c r="M65" i="169" s="1"/>
  <c r="I22" i="73"/>
  <c r="H74" i="174"/>
  <c r="I79" i="174"/>
  <c r="M79" i="174" s="1"/>
  <c r="H79" i="174"/>
  <c r="Q36" i="143"/>
  <c r="I77" i="172"/>
  <c r="M77" i="172" s="1"/>
  <c r="H77" i="172"/>
  <c r="F35" i="143"/>
  <c r="H71" i="182"/>
  <c r="H73" i="185"/>
  <c r="P18" i="73"/>
  <c r="I69" i="172"/>
  <c r="M69" i="172" s="1"/>
  <c r="O23" i="73"/>
  <c r="P21" i="73"/>
  <c r="H60" i="182"/>
  <c r="I60" i="182" s="1"/>
  <c r="F16" i="73"/>
  <c r="G32" i="143"/>
  <c r="R40" i="175"/>
  <c r="V29" i="143" s="1"/>
  <c r="C24" i="73"/>
  <c r="H51" i="174"/>
  <c r="H63" i="174" s="1"/>
  <c r="H64" i="174" s="1"/>
  <c r="I78" i="179"/>
  <c r="M78" i="179" s="1"/>
  <c r="H78" i="178"/>
  <c r="I68" i="176"/>
  <c r="I80" i="176" s="1"/>
  <c r="P23" i="73"/>
  <c r="I78" i="173"/>
  <c r="M78" i="173" s="1"/>
  <c r="V17" i="190"/>
  <c r="R40" i="143"/>
  <c r="H77" i="170"/>
  <c r="I77" i="170"/>
  <c r="M77" i="170" s="1"/>
  <c r="H71" i="172"/>
  <c r="I71" i="172"/>
  <c r="M71" i="172" s="1"/>
  <c r="H78" i="176"/>
  <c r="I76" i="172"/>
  <c r="M76" i="172" s="1"/>
  <c r="I75" i="170"/>
  <c r="M75" i="170" s="1"/>
  <c r="H75" i="170"/>
  <c r="I75" i="172"/>
  <c r="M75" i="172" s="1"/>
  <c r="H75" i="172"/>
  <c r="H77" i="182"/>
  <c r="I77" i="182"/>
  <c r="M77" i="182" s="1"/>
  <c r="H59" i="172"/>
  <c r="I59" i="172" s="1"/>
  <c r="H35" i="143"/>
  <c r="H79" i="172"/>
  <c r="I79" i="172"/>
  <c r="M79" i="172" s="1"/>
  <c r="R40" i="183"/>
  <c r="V37" i="143" s="1"/>
  <c r="O19" i="73"/>
  <c r="G21" i="73"/>
  <c r="C21" i="73"/>
  <c r="X37" i="143"/>
  <c r="H37" i="143" s="1"/>
  <c r="D24" i="73"/>
  <c r="H69" i="169"/>
  <c r="I78" i="185"/>
  <c r="M78" i="185" s="1"/>
  <c r="P19" i="73"/>
  <c r="E36" i="143"/>
  <c r="H51" i="172"/>
  <c r="G63" i="172"/>
  <c r="H70" i="172"/>
  <c r="I70" i="172"/>
  <c r="M70" i="172" s="1"/>
  <c r="H68" i="172"/>
  <c r="H81" i="172" s="1"/>
  <c r="I81" i="172" s="1"/>
  <c r="M81" i="172" s="1"/>
  <c r="I68" i="172"/>
  <c r="I68" i="174"/>
  <c r="I80" i="174" s="1"/>
  <c r="I72" i="178"/>
  <c r="M72" i="178" s="1"/>
  <c r="I51" i="185"/>
  <c r="Z32" i="143"/>
  <c r="M68" i="178"/>
  <c r="M80" i="178" s="1"/>
  <c r="M82" i="178" s="1"/>
  <c r="C38" i="178" s="1"/>
  <c r="B19" i="73"/>
  <c r="G63" i="176"/>
  <c r="F23" i="73"/>
  <c r="I79" i="178"/>
  <c r="M79" i="178" s="1"/>
  <c r="H79" i="178"/>
  <c r="I69" i="176"/>
  <c r="M69" i="176" s="1"/>
  <c r="H69" i="176"/>
  <c r="I71" i="183"/>
  <c r="M71" i="183" s="1"/>
  <c r="H71" i="183"/>
  <c r="I74" i="180"/>
  <c r="M74" i="180" s="1"/>
  <c r="H74" i="180"/>
  <c r="I78" i="177"/>
  <c r="M78" i="177" s="1"/>
  <c r="H78" i="177"/>
  <c r="I68" i="170"/>
  <c r="H68" i="170"/>
  <c r="H81" i="170" s="1"/>
  <c r="I81" i="170" s="1"/>
  <c r="M81" i="170" s="1"/>
  <c r="I73" i="173"/>
  <c r="M73" i="173" s="1"/>
  <c r="H73" i="173"/>
  <c r="H78" i="183"/>
  <c r="I78" i="183"/>
  <c r="M78" i="183" s="1"/>
  <c r="H79" i="177"/>
  <c r="I79" i="177"/>
  <c r="M79" i="177" s="1"/>
  <c r="G63" i="180"/>
  <c r="H51" i="180"/>
  <c r="H63" i="180" s="1"/>
  <c r="H64" i="180" s="1"/>
  <c r="I68" i="177"/>
  <c r="H68" i="177"/>
  <c r="H81" i="177" s="1"/>
  <c r="I81" i="177" s="1"/>
  <c r="M81" i="177" s="1"/>
  <c r="H69" i="173"/>
  <c r="I69" i="173"/>
  <c r="M69" i="173" s="1"/>
  <c r="H74" i="173"/>
  <c r="I74" i="173"/>
  <c r="M74" i="173" s="1"/>
  <c r="H74" i="183"/>
  <c r="I74" i="183"/>
  <c r="M74" i="183" s="1"/>
  <c r="H76" i="176"/>
  <c r="I76" i="176"/>
  <c r="M76" i="176" s="1"/>
  <c r="I70" i="180"/>
  <c r="M70" i="180" s="1"/>
  <c r="H70" i="180"/>
  <c r="H77" i="171"/>
  <c r="I77" i="171"/>
  <c r="M77" i="171" s="1"/>
  <c r="V15" i="173"/>
  <c r="V17" i="173"/>
  <c r="H55" i="183"/>
  <c r="I55" i="183" s="1"/>
  <c r="I64" i="175"/>
  <c r="M64" i="175" s="1"/>
  <c r="M65" i="175" s="1"/>
  <c r="I51" i="169"/>
  <c r="I63" i="169" s="1"/>
  <c r="I78" i="170"/>
  <c r="M78" i="170" s="1"/>
  <c r="H78" i="170"/>
  <c r="H79" i="173"/>
  <c r="I79" i="173"/>
  <c r="M79" i="173" s="1"/>
  <c r="H76" i="175"/>
  <c r="I76" i="175"/>
  <c r="M76" i="175" s="1"/>
  <c r="V15" i="170"/>
  <c r="V17" i="170"/>
  <c r="I72" i="174"/>
  <c r="M72" i="174" s="1"/>
  <c r="H72" i="174"/>
  <c r="I76" i="173"/>
  <c r="M76" i="173" s="1"/>
  <c r="H76" i="173"/>
  <c r="H69" i="175"/>
  <c r="I69" i="175"/>
  <c r="M69" i="175" s="1"/>
  <c r="V15" i="183"/>
  <c r="V17" i="183"/>
  <c r="H76" i="180"/>
  <c r="I76" i="180"/>
  <c r="M76" i="180" s="1"/>
  <c r="I72" i="180"/>
  <c r="M72" i="180" s="1"/>
  <c r="H72" i="180"/>
  <c r="I68" i="180"/>
  <c r="H68" i="180"/>
  <c r="H81" i="180" s="1"/>
  <c r="I81" i="180" s="1"/>
  <c r="M81" i="180" s="1"/>
  <c r="V17" i="177"/>
  <c r="V15" i="177"/>
  <c r="I70" i="173"/>
  <c r="M70" i="173" s="1"/>
  <c r="H70" i="173"/>
  <c r="H57" i="173"/>
  <c r="I57" i="173" s="1"/>
  <c r="I79" i="176"/>
  <c r="M79" i="176" s="1"/>
  <c r="H79" i="176"/>
  <c r="H56" i="183"/>
  <c r="I56" i="183" s="1"/>
  <c r="I68" i="173"/>
  <c r="H68" i="173"/>
  <c r="H81" i="173" s="1"/>
  <c r="I81" i="173" s="1"/>
  <c r="M81" i="173" s="1"/>
  <c r="H75" i="183"/>
  <c r="I75" i="183"/>
  <c r="M75" i="183" s="1"/>
  <c r="H72" i="183"/>
  <c r="I72" i="183"/>
  <c r="M72" i="183" s="1"/>
  <c r="H62" i="180"/>
  <c r="I62" i="180" s="1"/>
  <c r="H75" i="177"/>
  <c r="I75" i="177"/>
  <c r="M75" i="177" s="1"/>
  <c r="H73" i="177"/>
  <c r="I73" i="177"/>
  <c r="M73" i="177" s="1"/>
  <c r="H79" i="183"/>
  <c r="I79" i="183"/>
  <c r="M79" i="183" s="1"/>
  <c r="I70" i="170"/>
  <c r="M70" i="170" s="1"/>
  <c r="H70" i="170"/>
  <c r="H52" i="175"/>
  <c r="I52" i="175" s="1"/>
  <c r="R40" i="178"/>
  <c r="V32" i="143" s="1"/>
  <c r="I51" i="1"/>
  <c r="I63" i="1" s="1"/>
  <c r="I71" i="173"/>
  <c r="M71" i="173" s="1"/>
  <c r="H71" i="173"/>
  <c r="I77" i="183"/>
  <c r="M77" i="183" s="1"/>
  <c r="H77" i="183"/>
  <c r="H58" i="180"/>
  <c r="I58" i="180" s="1"/>
  <c r="I71" i="180"/>
  <c r="M71" i="180" s="1"/>
  <c r="H71" i="180"/>
  <c r="I70" i="177"/>
  <c r="M70" i="177" s="1"/>
  <c r="H70" i="177"/>
  <c r="G63" i="170"/>
  <c r="H51" i="170"/>
  <c r="H79" i="171"/>
  <c r="I79" i="171"/>
  <c r="M79" i="171" s="1"/>
  <c r="H73" i="180"/>
  <c r="I73" i="180"/>
  <c r="M73" i="180" s="1"/>
  <c r="H71" i="177"/>
  <c r="I71" i="177"/>
  <c r="M71" i="177" s="1"/>
  <c r="I77" i="177"/>
  <c r="M77" i="177" s="1"/>
  <c r="H77" i="177"/>
  <c r="I73" i="176"/>
  <c r="M73" i="176" s="1"/>
  <c r="H73" i="176"/>
  <c r="H51" i="177"/>
  <c r="H63" i="177" s="1"/>
  <c r="H64" i="177" s="1"/>
  <c r="G63" i="177"/>
  <c r="H53" i="180"/>
  <c r="I53" i="180" s="1"/>
  <c r="H69" i="180"/>
  <c r="I69" i="180"/>
  <c r="M69" i="180" s="1"/>
  <c r="H69" i="177"/>
  <c r="I69" i="177"/>
  <c r="M69" i="177" s="1"/>
  <c r="H79" i="175"/>
  <c r="I79" i="175"/>
  <c r="M79" i="175" s="1"/>
  <c r="H70" i="183"/>
  <c r="I70" i="183"/>
  <c r="M70" i="183" s="1"/>
  <c r="I75" i="169"/>
  <c r="M75" i="169" s="1"/>
  <c r="H75" i="169"/>
  <c r="H77" i="174"/>
  <c r="I77" i="174"/>
  <c r="M77" i="174" s="1"/>
  <c r="G63" i="183"/>
  <c r="H51" i="183"/>
  <c r="H63" i="183" s="1"/>
  <c r="H64" i="183" s="1"/>
  <c r="I77" i="180"/>
  <c r="M77" i="180" s="1"/>
  <c r="H77" i="180"/>
  <c r="I64" i="1"/>
  <c r="M64" i="1" s="1"/>
  <c r="M65" i="1" s="1"/>
  <c r="H75" i="180"/>
  <c r="I75" i="180"/>
  <c r="M75" i="180" s="1"/>
  <c r="I78" i="174"/>
  <c r="M78" i="174" s="1"/>
  <c r="H78" i="174"/>
  <c r="H75" i="173"/>
  <c r="I75" i="173"/>
  <c r="M75" i="173" s="1"/>
  <c r="I70" i="176"/>
  <c r="M70" i="176" s="1"/>
  <c r="H70" i="176"/>
  <c r="I68" i="183"/>
  <c r="H68" i="183"/>
  <c r="H81" i="183" s="1"/>
  <c r="I81" i="183" s="1"/>
  <c r="M81" i="183" s="1"/>
  <c r="I76" i="183"/>
  <c r="M76" i="183" s="1"/>
  <c r="H76" i="183"/>
  <c r="H54" i="177"/>
  <c r="I54" i="177" s="1"/>
  <c r="I72" i="173"/>
  <c r="M72" i="173" s="1"/>
  <c r="H72" i="173"/>
  <c r="V17" i="180"/>
  <c r="V15" i="180"/>
  <c r="H78" i="169"/>
  <c r="I78" i="169"/>
  <c r="M78" i="169" s="1"/>
  <c r="I69" i="170"/>
  <c r="M69" i="170" s="1"/>
  <c r="H69" i="170"/>
  <c r="I69" i="183"/>
  <c r="M69" i="183" s="1"/>
  <c r="H69" i="183"/>
  <c r="I73" i="183"/>
  <c r="M73" i="183" s="1"/>
  <c r="H73" i="183"/>
  <c r="I78" i="180"/>
  <c r="M78" i="180" s="1"/>
  <c r="H78" i="180"/>
  <c r="H76" i="177"/>
  <c r="I76" i="177"/>
  <c r="M76" i="177" s="1"/>
  <c r="H73" i="169"/>
  <c r="I73" i="169"/>
  <c r="M73" i="169" s="1"/>
  <c r="G63" i="173"/>
  <c r="H51" i="173"/>
  <c r="H62" i="175"/>
  <c r="I62" i="175" s="1"/>
  <c r="H58" i="183"/>
  <c r="I58" i="183" s="1"/>
  <c r="H79" i="180"/>
  <c r="I79" i="180"/>
  <c r="M79" i="180" s="1"/>
  <c r="M63" i="185"/>
  <c r="I75" i="185"/>
  <c r="M75" i="185" s="1"/>
  <c r="H75" i="185"/>
  <c r="H53" i="185"/>
  <c r="G63" i="185"/>
  <c r="H70" i="185"/>
  <c r="I70" i="185"/>
  <c r="H71" i="185"/>
  <c r="I71" i="185"/>
  <c r="M71" i="185" s="1"/>
  <c r="H76" i="185"/>
  <c r="I76" i="185"/>
  <c r="M76" i="185" s="1"/>
  <c r="I72" i="185"/>
  <c r="M72" i="185" s="1"/>
  <c r="H72" i="185"/>
  <c r="X41" i="185"/>
  <c r="V17" i="185"/>
  <c r="V15" i="185"/>
  <c r="H77" i="185"/>
  <c r="I77" i="185"/>
  <c r="M77" i="185" s="1"/>
  <c r="H74" i="185"/>
  <c r="I74" i="185"/>
  <c r="M74" i="185" s="1"/>
  <c r="H79" i="185"/>
  <c r="I79" i="185"/>
  <c r="M79" i="185" s="1"/>
  <c r="H63" i="184"/>
  <c r="H64" i="184" s="1"/>
  <c r="H81" i="184"/>
  <c r="I81" i="184" s="1"/>
  <c r="M81" i="184" s="1"/>
  <c r="I11" i="73"/>
  <c r="P11" i="73"/>
  <c r="O11" i="73"/>
  <c r="I10" i="73"/>
  <c r="P10" i="73"/>
  <c r="O10" i="73"/>
  <c r="I17" i="73"/>
  <c r="P17" i="73"/>
  <c r="O17" i="73"/>
  <c r="I12" i="73"/>
  <c r="O12" i="73"/>
  <c r="P12" i="73"/>
  <c r="O9" i="73"/>
  <c r="P9" i="73"/>
  <c r="I26" i="73"/>
  <c r="P26" i="73"/>
  <c r="O26" i="73"/>
  <c r="C19" i="73"/>
  <c r="I20" i="73"/>
  <c r="O20" i="73"/>
  <c r="P20" i="73"/>
  <c r="I25" i="73"/>
  <c r="P25" i="73"/>
  <c r="O25" i="73"/>
  <c r="I51" i="179"/>
  <c r="I63" i="179" s="1"/>
  <c r="I14" i="73"/>
  <c r="P14" i="73"/>
  <c r="O14" i="73"/>
  <c r="I64" i="182"/>
  <c r="M64" i="182" s="1"/>
  <c r="M65" i="182" s="1"/>
  <c r="I64" i="179"/>
  <c r="M64" i="179" s="1"/>
  <c r="M65" i="179" s="1"/>
  <c r="I15" i="73"/>
  <c r="O15" i="73"/>
  <c r="P15" i="73"/>
  <c r="M68" i="169"/>
  <c r="M80" i="169" s="1"/>
  <c r="I80" i="169"/>
  <c r="H36" i="143"/>
  <c r="H32" i="143"/>
  <c r="Z30" i="143"/>
  <c r="E30" i="143"/>
  <c r="B17" i="73"/>
  <c r="I80" i="1"/>
  <c r="M68" i="1"/>
  <c r="M80" i="1" s="1"/>
  <c r="M82" i="1" s="1"/>
  <c r="C11" i="73"/>
  <c r="F24" i="143"/>
  <c r="C15" i="73"/>
  <c r="F28" i="143"/>
  <c r="Q28" i="143"/>
  <c r="R40" i="174"/>
  <c r="V28" i="143" s="1"/>
  <c r="H34" i="143"/>
  <c r="I51" i="181"/>
  <c r="I63" i="181" s="1"/>
  <c r="Y30" i="143"/>
  <c r="G17" i="73"/>
  <c r="G38" i="143"/>
  <c r="D25" i="73"/>
  <c r="Y38" i="143"/>
  <c r="G25" i="73"/>
  <c r="I51" i="182"/>
  <c r="I63" i="182" s="1"/>
  <c r="F12" i="73"/>
  <c r="X25" i="143"/>
  <c r="Z25" i="143"/>
  <c r="B12" i="73"/>
  <c r="E25" i="143"/>
  <c r="G11" i="73"/>
  <c r="Y24" i="143"/>
  <c r="F15" i="73"/>
  <c r="X28" i="143"/>
  <c r="F30" i="143"/>
  <c r="C17" i="73"/>
  <c r="F38" i="143"/>
  <c r="C25" i="73"/>
  <c r="I80" i="175"/>
  <c r="M68" i="175"/>
  <c r="M80" i="175" s="1"/>
  <c r="G25" i="143"/>
  <c r="D12" i="73"/>
  <c r="Y25" i="143"/>
  <c r="G12" i="73"/>
  <c r="M68" i="179"/>
  <c r="M80" i="179" s="1"/>
  <c r="I80" i="179"/>
  <c r="G24" i="143"/>
  <c r="D11" i="73"/>
  <c r="B11" i="73"/>
  <c r="E24" i="143"/>
  <c r="Z24" i="143"/>
  <c r="E28" i="143"/>
  <c r="B15" i="73"/>
  <c r="Z28" i="143"/>
  <c r="Y28" i="143"/>
  <c r="G15" i="73"/>
  <c r="D17" i="73"/>
  <c r="G30" i="143"/>
  <c r="X38" i="143"/>
  <c r="F25" i="73"/>
  <c r="I64" i="181"/>
  <c r="M64" i="181" s="1"/>
  <c r="M65" i="181" s="1"/>
  <c r="H31" i="143"/>
  <c r="X30" i="143"/>
  <c r="F17" i="73"/>
  <c r="R40" i="176"/>
  <c r="V30" i="143" s="1"/>
  <c r="Q30" i="143"/>
  <c r="B25" i="73"/>
  <c r="E38" i="143"/>
  <c r="Z38" i="143"/>
  <c r="I80" i="182"/>
  <c r="M68" i="182"/>
  <c r="M80" i="182" s="1"/>
  <c r="R40" i="171"/>
  <c r="V25" i="143" s="1"/>
  <c r="Q25" i="143"/>
  <c r="F25" i="143"/>
  <c r="C12" i="73"/>
  <c r="H63" i="176"/>
  <c r="H64" i="176" s="1"/>
  <c r="I51" i="176"/>
  <c r="I63" i="176" s="1"/>
  <c r="I51" i="175"/>
  <c r="I63" i="175" s="1"/>
  <c r="F11" i="73"/>
  <c r="X24" i="143"/>
  <c r="Q24" i="143"/>
  <c r="R40" i="170"/>
  <c r="V24" i="143" s="1"/>
  <c r="D15" i="73"/>
  <c r="G28" i="143"/>
  <c r="X33" i="143"/>
  <c r="F20" i="73"/>
  <c r="C14" i="73"/>
  <c r="F27" i="143"/>
  <c r="E23" i="143"/>
  <c r="Z23" i="143"/>
  <c r="B10" i="73"/>
  <c r="E33" i="143"/>
  <c r="B20" i="73"/>
  <c r="Z33" i="143"/>
  <c r="G20" i="73"/>
  <c r="Y33" i="143"/>
  <c r="C9" i="73"/>
  <c r="F22" i="143"/>
  <c r="M68" i="171"/>
  <c r="M80" i="171" s="1"/>
  <c r="I80" i="171"/>
  <c r="D14" i="73"/>
  <c r="G27" i="143"/>
  <c r="E24" i="13"/>
  <c r="J24" i="13"/>
  <c r="F24" i="13"/>
  <c r="I24" i="13"/>
  <c r="M40" i="172"/>
  <c r="M26" i="143"/>
  <c r="M40" i="143" s="1"/>
  <c r="H24" i="13"/>
  <c r="G24" i="13"/>
  <c r="I64" i="171"/>
  <c r="M64" i="171" s="1"/>
  <c r="M65" i="171" s="1"/>
  <c r="X39" i="143"/>
  <c r="F26" i="73"/>
  <c r="G39" i="143"/>
  <c r="D26" i="73"/>
  <c r="Y23" i="143"/>
  <c r="G10" i="73"/>
  <c r="E22" i="143"/>
  <c r="Z22" i="143"/>
  <c r="B9" i="73"/>
  <c r="Q39" i="143"/>
  <c r="R40" i="185"/>
  <c r="V39" i="143" s="1"/>
  <c r="Q23" i="143"/>
  <c r="R40" i="169"/>
  <c r="V23" i="143" s="1"/>
  <c r="D10" i="73"/>
  <c r="G23" i="143"/>
  <c r="C20" i="73"/>
  <c r="F33" i="143"/>
  <c r="D9" i="73"/>
  <c r="G22" i="143"/>
  <c r="Y22" i="143"/>
  <c r="G9" i="73"/>
  <c r="Z27" i="143"/>
  <c r="B14" i="73"/>
  <c r="E27" i="143"/>
  <c r="I51" i="184"/>
  <c r="I63" i="184" s="1"/>
  <c r="Z39" i="143"/>
  <c r="B26" i="73"/>
  <c r="E39" i="143"/>
  <c r="F39" i="143"/>
  <c r="C26" i="73"/>
  <c r="I80" i="181"/>
  <c r="M68" i="181"/>
  <c r="M80" i="181" s="1"/>
  <c r="Q22" i="143"/>
  <c r="R40" i="1"/>
  <c r="V22" i="143" s="1"/>
  <c r="F14" i="73"/>
  <c r="X27" i="143"/>
  <c r="I80" i="184"/>
  <c r="M68" i="184"/>
  <c r="M80" i="184" s="1"/>
  <c r="C10" i="73"/>
  <c r="F23" i="143"/>
  <c r="X23" i="143"/>
  <c r="F10" i="73"/>
  <c r="H29" i="143"/>
  <c r="Q33" i="143"/>
  <c r="R40" i="179"/>
  <c r="V33" i="143" s="1"/>
  <c r="G33" i="143"/>
  <c r="D20" i="73"/>
  <c r="I9" i="73"/>
  <c r="X22" i="143"/>
  <c r="F9" i="73"/>
  <c r="Y27" i="143"/>
  <c r="G14" i="73"/>
  <c r="Q27" i="143"/>
  <c r="R40" i="173"/>
  <c r="V27" i="143" s="1"/>
  <c r="I51" i="171"/>
  <c r="I63" i="171" s="1"/>
  <c r="G26" i="73"/>
  <c r="Y39" i="143"/>
  <c r="M68" i="176" l="1"/>
  <c r="M80" i="176" s="1"/>
  <c r="I64" i="174"/>
  <c r="M64" i="174" s="1"/>
  <c r="M65" i="174" s="1"/>
  <c r="I51" i="174"/>
  <c r="I63" i="174" s="1"/>
  <c r="M82" i="175"/>
  <c r="C38" i="175" s="1"/>
  <c r="I80" i="172"/>
  <c r="M68" i="172"/>
  <c r="M80" i="172" s="1"/>
  <c r="M82" i="172" s="1"/>
  <c r="C38" i="172" s="1"/>
  <c r="M68" i="174"/>
  <c r="M80" i="174" s="1"/>
  <c r="M82" i="174" s="1"/>
  <c r="I51" i="177"/>
  <c r="I63" i="177" s="1"/>
  <c r="H63" i="172"/>
  <c r="H64" i="172" s="1"/>
  <c r="I51" i="172"/>
  <c r="I63" i="172" s="1"/>
  <c r="I64" i="177"/>
  <c r="M64" i="177" s="1"/>
  <c r="M65" i="177" s="1"/>
  <c r="M82" i="169"/>
  <c r="J38" i="169" s="1"/>
  <c r="I51" i="180"/>
  <c r="I63" i="180" s="1"/>
  <c r="I80" i="177"/>
  <c r="M68" i="177"/>
  <c r="M80" i="177" s="1"/>
  <c r="M82" i="177" s="1"/>
  <c r="J38" i="177" s="1"/>
  <c r="J38" i="178"/>
  <c r="H63" i="173"/>
  <c r="H64" i="173" s="1"/>
  <c r="I51" i="173"/>
  <c r="I63" i="173" s="1"/>
  <c r="I64" i="183"/>
  <c r="M64" i="183" s="1"/>
  <c r="M65" i="183" s="1"/>
  <c r="H63" i="170"/>
  <c r="H64" i="170" s="1"/>
  <c r="I51" i="170"/>
  <c r="I63" i="170" s="1"/>
  <c r="I80" i="173"/>
  <c r="M68" i="173"/>
  <c r="M80" i="173" s="1"/>
  <c r="M82" i="173" s="1"/>
  <c r="M68" i="180"/>
  <c r="M80" i="180" s="1"/>
  <c r="M82" i="180" s="1"/>
  <c r="I80" i="180"/>
  <c r="H22" i="143"/>
  <c r="M82" i="171"/>
  <c r="C38" i="171" s="1"/>
  <c r="I80" i="183"/>
  <c r="M68" i="183"/>
  <c r="M80" i="183" s="1"/>
  <c r="I51" i="183"/>
  <c r="I63" i="183" s="1"/>
  <c r="I64" i="180"/>
  <c r="M64" i="180" s="1"/>
  <c r="M65" i="180" s="1"/>
  <c r="I80" i="170"/>
  <c r="M68" i="170"/>
  <c r="M80" i="170" s="1"/>
  <c r="M82" i="170" s="1"/>
  <c r="H38" i="143"/>
  <c r="I64" i="184"/>
  <c r="M64" i="184" s="1"/>
  <c r="M65" i="184" s="1"/>
  <c r="M70" i="185"/>
  <c r="M80" i="185" s="1"/>
  <c r="I80" i="185"/>
  <c r="H81" i="185"/>
  <c r="I81" i="185" s="1"/>
  <c r="M81" i="185" s="1"/>
  <c r="I53" i="185"/>
  <c r="I63" i="185" s="1"/>
  <c r="H63" i="185"/>
  <c r="H64" i="185" s="1"/>
  <c r="H25" i="143"/>
  <c r="M82" i="182"/>
  <c r="J38" i="182" s="1"/>
  <c r="I13" i="73"/>
  <c r="I2" i="73" s="1"/>
  <c r="P13" i="73"/>
  <c r="O13" i="73"/>
  <c r="H27" i="143"/>
  <c r="M82" i="176"/>
  <c r="J38" i="176" s="1"/>
  <c r="C38" i="177"/>
  <c r="H24" i="143"/>
  <c r="M82" i="184"/>
  <c r="M38" i="184" s="1"/>
  <c r="M40" i="184" s="1"/>
  <c r="J38" i="1"/>
  <c r="C38" i="1"/>
  <c r="H28" i="143"/>
  <c r="M82" i="179"/>
  <c r="H30" i="143"/>
  <c r="I64" i="176"/>
  <c r="M64" i="176" s="1"/>
  <c r="M65" i="176" s="1"/>
  <c r="H39" i="143"/>
  <c r="Q26" i="143"/>
  <c r="R40" i="172"/>
  <c r="V26" i="143" s="1"/>
  <c r="E26" i="143"/>
  <c r="B13" i="73"/>
  <c r="Z26" i="143"/>
  <c r="H33" i="143"/>
  <c r="H23" i="143"/>
  <c r="D13" i="73"/>
  <c r="G26" i="143"/>
  <c r="Y26" i="143"/>
  <c r="G13" i="73"/>
  <c r="J38" i="13"/>
  <c r="M82" i="181"/>
  <c r="F13" i="73"/>
  <c r="X26" i="143"/>
  <c r="F26" i="143"/>
  <c r="C13" i="73"/>
  <c r="J38" i="171" l="1"/>
  <c r="F2" i="73"/>
  <c r="C38" i="169"/>
  <c r="C38" i="176"/>
  <c r="J38" i="175"/>
  <c r="C38" i="184"/>
  <c r="J38" i="172"/>
  <c r="J38" i="174"/>
  <c r="C38" i="174"/>
  <c r="I64" i="170"/>
  <c r="M64" i="170" s="1"/>
  <c r="M65" i="170" s="1"/>
  <c r="I64" i="172"/>
  <c r="M64" i="172" s="1"/>
  <c r="M65" i="172" s="1"/>
  <c r="J38" i="184"/>
  <c r="Q38" i="143"/>
  <c r="Q40" i="143" s="1"/>
  <c r="R40" i="184"/>
  <c r="V38" i="143" s="1"/>
  <c r="V40" i="143" s="1"/>
  <c r="J38" i="173"/>
  <c r="C38" i="173"/>
  <c r="J38" i="170"/>
  <c r="C38" i="170"/>
  <c r="M82" i="183"/>
  <c r="I64" i="173"/>
  <c r="M64" i="173" s="1"/>
  <c r="M65" i="173" s="1"/>
  <c r="I64" i="185"/>
  <c r="M64" i="185" s="1"/>
  <c r="M65" i="185" s="1"/>
  <c r="J38" i="180"/>
  <c r="C38" i="180"/>
  <c r="M82" i="185"/>
  <c r="C38" i="182"/>
  <c r="H26" i="143"/>
  <c r="J38" i="179"/>
  <c r="C38" i="179"/>
  <c r="J38" i="181"/>
  <c r="C38" i="181"/>
  <c r="J38" i="183" l="1"/>
  <c r="C38" i="183"/>
  <c r="M38" i="185"/>
  <c r="C38" i="185"/>
  <c r="J38" i="18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Markus Burkhart</author>
    <author>Rüttimann, Walter</author>
    <author>Walter Rüttimann</author>
    <author>Vy, Martin</author>
  </authors>
  <commentList>
    <comment ref="A5" authorId="0" shapeId="0" xr:uid="{00000000-0006-0000-0000-000001000000}">
      <text>
        <r>
          <rPr>
            <sz val="8"/>
            <color indexed="81"/>
            <rFont val="Tahoma"/>
            <family val="2"/>
          </rPr>
          <t>Neue oder alte Versichertennummer (AHV-Nummer)
16- oder 14-stellig, mit Interpunktion.
Format neu: 756.1234.5678.90 / alt: 123.45.678.901</t>
        </r>
      </text>
    </comment>
    <comment ref="B5" authorId="0" shapeId="0" xr:uid="{00000000-0006-0000-0000-000002000000}">
      <text>
        <r>
          <rPr>
            <sz val="8"/>
            <color indexed="81"/>
            <rFont val="Tahoma"/>
            <family val="2"/>
          </rPr>
          <t>Familienname(n) und Vorname(n), kommagetrennt</t>
        </r>
      </text>
    </comment>
    <comment ref="C5" authorId="1" shapeId="0" xr:uid="{00000000-0006-0000-0000-000003000000}">
      <text>
        <r>
          <rPr>
            <sz val="8"/>
            <color indexed="81"/>
            <rFont val="Tahoma"/>
            <family val="2"/>
          </rPr>
          <t>Geburtsdatum
Format: TT.MM.JJJJ</t>
        </r>
      </text>
    </comment>
    <comment ref="D5" authorId="1" shapeId="0" xr:uid="{00000000-0006-0000-0000-000004000000}">
      <text>
        <r>
          <rPr>
            <sz val="8"/>
            <color indexed="81"/>
            <rFont val="Tahoma"/>
            <family val="2"/>
          </rPr>
          <t xml:space="preserve">F für Frau
M für Mann
</t>
        </r>
      </text>
    </comment>
    <comment ref="E5" authorId="0" shapeId="0" xr:uid="{00000000-0006-0000-0000-000005000000}">
      <text>
        <r>
          <rPr>
            <sz val="8"/>
            <color indexed="81"/>
            <rFont val="Tahoma"/>
            <family val="2"/>
          </rPr>
          <t>Kanton, wo sich der Erwerbsort bzw. der Arbeitsplatz des Versicherten befindet (dient als Grundlage für die anwendbare Familienzulagenordnung). Inhalt: Autokennzeichen</t>
        </r>
      </text>
    </comment>
    <comment ref="F5" authorId="0" shapeId="0" xr:uid="{00000000-0006-0000-0000-000006000000}">
      <text>
        <r>
          <rPr>
            <sz val="8"/>
            <color indexed="81"/>
            <rFont val="Tahoma"/>
            <family val="2"/>
          </rPr>
          <t>Beginn der Beschäftigungsdauer bzw. jener Periode, für welche der deklarierte Lohn ausgerichtet wurde (kann auch ein zurückliegendes Jahr sein). Im Jahr des Diensteintritts in der Regel identisch mit dem Beginn des Arbeitsvertrags.
Format: TT.MM.JJJJ</t>
        </r>
      </text>
    </comment>
    <comment ref="G5" authorId="0" shapeId="0" xr:uid="{00000000-0006-0000-0000-000007000000}">
      <text>
        <r>
          <rPr>
            <sz val="8"/>
            <color indexed="81"/>
            <rFont val="Tahoma"/>
            <family val="2"/>
          </rPr>
          <t>Ende der Beschäftigungsdauer bzw. jener Periode, für welche der deklarierte Lohn ausgerichtet wurde (kann auch ein zurücklie-gendes Jahr sein). Im Jahr des Dienstaustritts in der Regel identisch mit dem Ende des Arbeitsvertrags. Das "bis"-Jahr darf vom "von"-Jahr nicht abweichen. Für die Bescheinigung mehrerer Jahre sind mehrere Zeilen erforderlich.
Format: TT.MM.JJJJ</t>
        </r>
      </text>
    </comment>
    <comment ref="H5" authorId="0" shapeId="0" xr:uid="{00000000-0006-0000-0000-000008000000}">
      <text>
        <r>
          <rPr>
            <sz val="8"/>
            <color indexed="81"/>
            <rFont val="Tahoma"/>
            <family val="2"/>
          </rPr>
          <t>x = Beschäftigungsende entspricht Dienstaustritt.</t>
        </r>
      </text>
    </comment>
    <comment ref="I5" authorId="0" shapeId="0" xr:uid="{00000000-0006-0000-0000-000009000000}">
      <text>
        <r>
          <rPr>
            <sz val="8"/>
            <color indexed="81"/>
            <rFont val="Tahoma"/>
            <family val="2"/>
          </rPr>
          <t>AHV-pflichtiger Lohn.</t>
        </r>
      </text>
    </comment>
    <comment ref="K5" authorId="0" shapeId="0" xr:uid="{00000000-0006-0000-0000-00000A000000}">
      <text>
        <r>
          <rPr>
            <sz val="8"/>
            <color indexed="81"/>
            <rFont val="Tahoma"/>
            <family val="2"/>
          </rPr>
          <t xml:space="preserve">ALV-pflichtiger Lohn
</t>
        </r>
      </text>
    </comment>
    <comment ref="L5" authorId="0" shapeId="0" xr:uid="{00000000-0006-0000-0000-00000B000000}">
      <text>
        <r>
          <rPr>
            <sz val="8"/>
            <color indexed="81"/>
            <rFont val="Tahoma"/>
            <family val="2"/>
          </rPr>
          <t xml:space="preserve">ALV-Zusatz-pflichtiger Lohn (ALV 2).
</t>
        </r>
      </text>
    </comment>
    <comment ref="M5" authorId="0" shapeId="0" xr:uid="{00000000-0006-0000-0000-00000C000000}">
      <text>
        <r>
          <rPr>
            <sz val="8"/>
            <color indexed="81"/>
            <rFont val="Tahoma"/>
            <family val="2"/>
          </rPr>
          <t>x = Die Person ist von der FAK-Beitragspflicht befreit</t>
        </r>
      </text>
    </comment>
    <comment ref="N5" authorId="0" shapeId="0" xr:uid="{00000000-0006-0000-0000-00000D000000}">
      <text>
        <r>
          <rPr>
            <sz val="8"/>
            <color indexed="81"/>
            <rFont val="Tahoma"/>
            <family val="2"/>
          </rPr>
          <t>Ausbezahlte Familienzulage gemäss FAK-Reglement oder kantonaler Gesetzgebung</t>
        </r>
      </text>
    </comment>
    <comment ref="O5" authorId="0" shapeId="0" xr:uid="{00000000-0006-0000-0000-00000E000000}">
      <text>
        <r>
          <rPr>
            <sz val="8"/>
            <color indexed="81"/>
            <rFont val="Tahoma"/>
            <family val="2"/>
          </rPr>
          <t>Realisierungsjahr (Format: JJJJ). Jahr, in welchem die Löhne ausbezahlt bzw. gutgeschrieben wurden. Nicht unbedingt identisch mit dem Jahr der Beschäftigungsdauer (von/bis). Bei einer Jahreslohnmeldung ist das Realisierungsjahr über die ganze Lohnmeldedatei identisch. Eine Nachtragsmeldung kann Löhne für mehrere Realisierungsjahre enthalten.
Format: JJJJ</t>
        </r>
      </text>
    </comment>
    <comment ref="P5" authorId="0" shapeId="0" xr:uid="{00000000-0006-0000-0000-00000F000000}">
      <text>
        <r>
          <rPr>
            <sz val="8"/>
            <color indexed="81"/>
            <rFont val="Tahoma"/>
            <family val="2"/>
          </rPr>
          <t>Realisierungsjahr (Format: JJJJ). Jahr, in welchem die Löhne ausbezahlt bzw. gutgeschrieben wurden. Nicht unbedingt identisch mit dem Jahr der Beschäftigungsdauer (von/bis). Bei einer Jahreslohnmeldung ist das Realisierungsjahr über die ganze Lohnmeldedatei identisch. Eine Nachtragsmeldung kann Löhne für mehrere Realisierungsjahre enthalten.
Format: JJJJ</t>
        </r>
      </text>
    </comment>
    <comment ref="A6" authorId="0" shapeId="0" xr:uid="{00000000-0006-0000-0000-000010000000}">
      <text>
        <r>
          <rPr>
            <sz val="8"/>
            <color indexed="81"/>
            <rFont val="Tahoma"/>
            <family val="2"/>
          </rPr>
          <t>Nouveau ou ancien numéro d’assuré (numéro AVS), 16 ou 14 positions, avec ponctuation</t>
        </r>
      </text>
    </comment>
    <comment ref="B6" authorId="0" shapeId="0" xr:uid="{00000000-0006-0000-0000-000011000000}">
      <text>
        <r>
          <rPr>
            <sz val="8"/>
            <color indexed="81"/>
            <rFont val="Tahoma"/>
            <family val="2"/>
          </rPr>
          <t xml:space="preserve">Nom(s) de famille et prénom (s), séparé par une virgule
</t>
        </r>
      </text>
    </comment>
    <comment ref="C6" authorId="0" shapeId="0" xr:uid="{00000000-0006-0000-0000-000012000000}">
      <text>
        <r>
          <rPr>
            <sz val="8"/>
            <color indexed="81"/>
            <rFont val="Tahoma"/>
            <family val="2"/>
          </rPr>
          <t>Date de naissance
Format: JJ.MM.AAAA</t>
        </r>
      </text>
    </comment>
    <comment ref="D6" authorId="1" shapeId="0" xr:uid="{00000000-0006-0000-0000-000013000000}">
      <text>
        <r>
          <rPr>
            <sz val="8"/>
            <color indexed="81"/>
            <rFont val="Tahoma"/>
            <family val="2"/>
          </rPr>
          <t xml:space="preserve">F pour féminin
M pour masculin
</t>
        </r>
      </text>
    </comment>
    <comment ref="E6" authorId="0" shapeId="0" xr:uid="{00000000-0006-0000-0000-000014000000}">
      <text>
        <r>
          <rPr>
            <sz val="8"/>
            <color indexed="81"/>
            <rFont val="Tahoma"/>
            <family val="2"/>
          </rPr>
          <t>Canton où l’activité lucrative est exercée, resp. où se situe la place de travail de la personne assurée (sert de base pour le régime d’allocations familiales applicable). Contenu du champ: abréviation d’usage telle que sur les  plaques d’immatriculation des véhicules.</t>
        </r>
      </text>
    </comment>
    <comment ref="F6" authorId="2" shapeId="0" xr:uid="{00000000-0006-0000-0000-000015000000}">
      <text>
        <r>
          <rPr>
            <sz val="8"/>
            <color indexed="81"/>
            <rFont val="Tahoma"/>
            <family val="2"/>
          </rPr>
          <t>Début de la durée de l’occupation, resp. de la période durant laquelle le salaire annoncé a été versé (peut également être une année antérieure). Si il s’agit de l’année au cours de laquelle la personne assurée a été engagée, la date indiquée correspond en principe au début du contrat de travail.
Format: JJ.MM.AAAA</t>
        </r>
      </text>
    </comment>
    <comment ref="G6" authorId="2" shapeId="0" xr:uid="{00000000-0006-0000-0000-000016000000}">
      <text>
        <r>
          <rPr>
            <sz val="8"/>
            <color indexed="81"/>
            <rFont val="Tahoma"/>
            <family val="2"/>
          </rPr>
          <t xml:space="preserve">Fin de la durée de l’occupation, resp. de la période durant laquelle le salaire annoncé a été versé (peut également être une année antérieure). Si il s’agit de l’année au cours de laquelle la personne assurée a quitté l’entreprise, la date indiquée correspond en principe à la fin du contrat de travail. L’année de la date indiquée dans la colonne "du" ne peut pas être différente de celle indiquée dans la colonne "au". Pour la déclaration de salaires versés durant différentes années, plusieurs lignes doivent être saisies.
Format: JJ.MM.AAAA
</t>
        </r>
      </text>
    </comment>
    <comment ref="H6" authorId="2" shapeId="0" xr:uid="{00000000-0006-0000-0000-000017000000}">
      <text>
        <r>
          <rPr>
            <sz val="8"/>
            <color indexed="81"/>
            <rFont val="Tahoma"/>
            <family val="2"/>
          </rPr>
          <t>x = la fin de la durée de l’occupation correspond à la date à laquelle la personne assurée quitte l’entreprise.</t>
        </r>
        <r>
          <rPr>
            <sz val="8"/>
            <color indexed="81"/>
            <rFont val="Tahoma"/>
            <family val="2"/>
          </rPr>
          <t xml:space="preserve">
</t>
        </r>
      </text>
    </comment>
    <comment ref="I6" authorId="2" shapeId="0" xr:uid="{00000000-0006-0000-0000-000018000000}">
      <text>
        <r>
          <rPr>
            <sz val="8"/>
            <color indexed="81"/>
            <rFont val="Tahoma"/>
            <family val="2"/>
          </rPr>
          <t>Salaire AVS soumis à cotisations.</t>
        </r>
        <r>
          <rPr>
            <sz val="8"/>
            <color indexed="81"/>
            <rFont val="Tahoma"/>
            <family val="2"/>
          </rPr>
          <t xml:space="preserve">
</t>
        </r>
      </text>
    </comment>
    <comment ref="K6" authorId="2" shapeId="0" xr:uid="{00000000-0006-0000-0000-000019000000}">
      <text>
        <r>
          <rPr>
            <sz val="8"/>
            <color indexed="81"/>
            <rFont val="Tahoma"/>
            <family val="2"/>
          </rPr>
          <t>Salaire AC soumis à cotisations.</t>
        </r>
        <r>
          <rPr>
            <sz val="8"/>
            <color indexed="81"/>
            <rFont val="Tahoma"/>
            <family val="2"/>
          </rPr>
          <t xml:space="preserve">
</t>
        </r>
      </text>
    </comment>
    <comment ref="L6" authorId="2" shapeId="0" xr:uid="{00000000-0006-0000-0000-00001A000000}">
      <text>
        <r>
          <rPr>
            <sz val="8"/>
            <color indexed="81"/>
            <rFont val="Tahoma"/>
            <family val="2"/>
          </rPr>
          <t>Salaire AC complémentaire (AC 2) soumis à cotisations.</t>
        </r>
      </text>
    </comment>
    <comment ref="M6" authorId="2" shapeId="0" xr:uid="{00000000-0006-0000-0000-00001B000000}">
      <text>
        <r>
          <rPr>
            <sz val="8"/>
            <color indexed="81"/>
            <rFont val="Tahoma"/>
            <family val="2"/>
          </rPr>
          <t>x = la personne est libérée de l’obligation de cotisation pour les allocations familiales (AF)</t>
        </r>
      </text>
    </comment>
    <comment ref="N6" authorId="2" shapeId="0" xr:uid="{00000000-0006-0000-0000-00001C000000}">
      <text>
        <r>
          <rPr>
            <sz val="8"/>
            <color indexed="81"/>
            <rFont val="Tahoma"/>
            <family val="2"/>
          </rPr>
          <t>Allocations familiales versées conformément au règlement AF ou aux dispositions cantonales en la matière.</t>
        </r>
        <r>
          <rPr>
            <sz val="8"/>
            <color indexed="81"/>
            <rFont val="Tahoma"/>
            <family val="2"/>
          </rPr>
          <t xml:space="preserve">
</t>
        </r>
      </text>
    </comment>
    <comment ref="O6" authorId="2" shapeId="0" xr:uid="{00000000-0006-0000-0000-00001D000000}">
      <text>
        <r>
          <rPr>
            <sz val="8"/>
            <color indexed="81"/>
            <rFont val="Tahoma"/>
            <family val="2"/>
          </rPr>
          <t xml:space="preserve">Année de réalisation (format: AAAA). Année durant laquelle les salaires ont effectivement été crédités, resp. payés. N’est pas forcément identique à l’année de la durée de l’occupation de la personne assurée (du/au). Dans le cas de la communication annuelle des salaires, l’année est identique dans tout le fichier. Dans le cas d’une communication complémentaire, des salaires réalisés au cours de différentes années peuvent être indiqués dans le même fichier d’annonce. </t>
        </r>
        <r>
          <rPr>
            <sz val="8"/>
            <color indexed="81"/>
            <rFont val="Tahoma"/>
            <family val="2"/>
          </rPr>
          <t xml:space="preserve">
Format: AAAA</t>
        </r>
      </text>
    </comment>
    <comment ref="P6" authorId="2" shapeId="0" xr:uid="{00000000-0006-0000-0000-00001E000000}">
      <text>
        <r>
          <rPr>
            <sz val="8"/>
            <color indexed="81"/>
            <rFont val="Tahoma"/>
            <family val="2"/>
          </rPr>
          <t xml:space="preserve">Année de réalisation (format: AAAA). Année durant laquelle les salaires ont effectivement été crédités, resp. payés. N’est pas forcément identique à l’année de la durée de l’occupation de la personne assurée (du/au). Dans le cas de la communication annuelle des salaires, l’année est identique dans tout le fichier. Dans le cas d’une communication complémentaire, des salaires réalisés au cours de différentes années peuvent être indiqués dans le même fichier d’annonce. </t>
        </r>
        <r>
          <rPr>
            <sz val="8"/>
            <color indexed="81"/>
            <rFont val="Tahoma"/>
            <family val="2"/>
          </rPr>
          <t xml:space="preserve">
Format: AAAA</t>
        </r>
      </text>
    </comment>
    <comment ref="A7" authorId="0" shapeId="0" xr:uid="{00000000-0006-0000-0000-00001F000000}">
      <text>
        <r>
          <rPr>
            <sz val="8"/>
            <color indexed="81"/>
            <rFont val="Tahoma"/>
            <family val="2"/>
          </rPr>
          <t>Nuovo o vecchio numero d'assicurazione (Numero
AVS), 16 o 14 posizioni, con punti di separazione.</t>
        </r>
      </text>
    </comment>
    <comment ref="B7" authorId="0" shapeId="0" xr:uid="{00000000-0006-0000-0000-000020000000}">
      <text>
        <r>
          <rPr>
            <sz val="8"/>
            <color indexed="81"/>
            <rFont val="Tahoma"/>
            <family val="2"/>
          </rPr>
          <t>Cognome (i) e nome (i), separati da virgola.</t>
        </r>
      </text>
    </comment>
    <comment ref="C7" authorId="0" shapeId="0" xr:uid="{00000000-0006-0000-0000-000021000000}">
      <text>
        <r>
          <rPr>
            <sz val="8"/>
            <color indexed="81"/>
            <rFont val="Tahoma"/>
            <family val="2"/>
          </rPr>
          <t>Data di nascita.
Formato: GG.MM.AAAA</t>
        </r>
      </text>
    </comment>
    <comment ref="D7" authorId="1" shapeId="0" xr:uid="{00000000-0006-0000-0000-000022000000}">
      <text>
        <r>
          <rPr>
            <sz val="8"/>
            <color indexed="81"/>
            <rFont val="Tahoma"/>
            <family val="2"/>
          </rPr>
          <t>F per femminile
M per maschile</t>
        </r>
      </text>
    </comment>
    <comment ref="E7" authorId="0" shapeId="0" xr:uid="{00000000-0006-0000-0000-000023000000}">
      <text>
        <r>
          <rPr>
            <sz val="8"/>
            <color indexed="81"/>
            <rFont val="Tahoma"/>
            <family val="2"/>
          </rPr>
          <t>Cantone, dove si svolge l'attività rispettivamente il posto
di lavoro dell'assicurato (vale come base per il diritto
agli assegni familiari). Contenuto: Sigla auto.</t>
        </r>
      </text>
    </comment>
    <comment ref="F7" authorId="2" shapeId="0" xr:uid="{00000000-0006-0000-0000-000024000000}">
      <text>
        <r>
          <rPr>
            <sz val="8"/>
            <color indexed="81"/>
            <rFont val="Tahoma"/>
            <family val="2"/>
          </rPr>
          <t>Inizio attività, rispettivamente di ogni periodo per il quale il salario é stato dichiarato (può essere anche un periodo di un anno precedente). Nell'anno d'entrata deve, di regola, corrispondere alla data d'inizio contratto.
Formato: GG.MM.AAAA</t>
        </r>
        <r>
          <rPr>
            <sz val="8"/>
            <color indexed="81"/>
            <rFont val="Tahoma"/>
            <family val="2"/>
          </rPr>
          <t xml:space="preserve">
</t>
        </r>
      </text>
    </comment>
    <comment ref="G7" authorId="2" shapeId="0" xr:uid="{00000000-0006-0000-0000-000025000000}">
      <text>
        <r>
          <rPr>
            <sz val="8"/>
            <color indexed="81"/>
            <rFont val="Tahoma"/>
            <family val="2"/>
          </rPr>
          <t>Fine attività rispettivamente di ogni periodo per il quale il salario é stato dichiarato (può essere anche un periodo di un anno precedente). Nell'anno di uscita deve, di regola, corrispondere alla data di fine contratto. 
Le date "Dal" "Al" devono riferirsi allo stesso anno. Per la registrazione di ulteriori anni, usare più righe. Ogni riga deve corrispondere ad un anno.</t>
        </r>
        <r>
          <rPr>
            <sz val="8"/>
            <color indexed="81"/>
            <rFont val="Tahoma"/>
            <family val="2"/>
          </rPr>
          <t xml:space="preserve">
Formato: GG.MM.AAAA</t>
        </r>
      </text>
    </comment>
    <comment ref="H7" authorId="2" shapeId="0" xr:uid="{00000000-0006-0000-0000-000026000000}">
      <text>
        <r>
          <rPr>
            <sz val="8"/>
            <color indexed="81"/>
            <rFont val="Tahoma"/>
            <family val="2"/>
          </rPr>
          <t>x = Cessazione attività.</t>
        </r>
      </text>
    </comment>
    <comment ref="I7" authorId="2" shapeId="0" xr:uid="{00000000-0006-0000-0000-000027000000}">
      <text>
        <r>
          <rPr>
            <sz val="8"/>
            <color indexed="81"/>
            <rFont val="Tahoma"/>
            <family val="2"/>
          </rPr>
          <t>Salario soggetto all'AVS.</t>
        </r>
        <r>
          <rPr>
            <sz val="8"/>
            <color indexed="81"/>
            <rFont val="Tahoma"/>
            <family val="2"/>
          </rPr>
          <t xml:space="preserve">
</t>
        </r>
      </text>
    </comment>
    <comment ref="K7" authorId="2" shapeId="0" xr:uid="{00000000-0006-0000-0000-000028000000}">
      <text>
        <r>
          <rPr>
            <sz val="8"/>
            <color indexed="81"/>
            <rFont val="Tahoma"/>
            <family val="2"/>
          </rPr>
          <t xml:space="preserve">Salario soggetto all'AD.
</t>
        </r>
      </text>
    </comment>
    <comment ref="L7" authorId="2" shapeId="0" xr:uid="{00000000-0006-0000-0000-000029000000}">
      <text>
        <r>
          <rPr>
            <sz val="8"/>
            <color indexed="81"/>
            <rFont val="Tahoma"/>
            <family val="2"/>
          </rPr>
          <t>Salario compl. soggetto all'AD2.</t>
        </r>
        <r>
          <rPr>
            <sz val="8"/>
            <color indexed="81"/>
            <rFont val="Tahoma"/>
            <family val="2"/>
          </rPr>
          <t xml:space="preserve">
</t>
        </r>
      </text>
    </comment>
    <comment ref="M7" authorId="2" shapeId="0" xr:uid="{00000000-0006-0000-0000-00002A000000}">
      <text>
        <r>
          <rPr>
            <sz val="8"/>
            <color indexed="81"/>
            <rFont val="Tahoma"/>
            <family val="2"/>
          </rPr>
          <t>x = Persone esenti dal contributo AF</t>
        </r>
        <r>
          <rPr>
            <sz val="8"/>
            <color indexed="81"/>
            <rFont val="Tahoma"/>
            <family val="2"/>
          </rPr>
          <t xml:space="preserve">
</t>
        </r>
      </text>
    </comment>
    <comment ref="N7" authorId="2" shapeId="0" xr:uid="{00000000-0006-0000-0000-00002B000000}">
      <text>
        <r>
          <rPr>
            <sz val="8"/>
            <color indexed="81"/>
            <rFont val="Tahoma"/>
            <family val="2"/>
          </rPr>
          <t>Assegni familiari pagati secondo regolamento o Leggi cantonali</t>
        </r>
      </text>
    </comment>
    <comment ref="O7" authorId="2" shapeId="0" xr:uid="{00000000-0006-0000-0000-00002C000000}">
      <text>
        <r>
          <rPr>
            <sz val="8"/>
            <color indexed="81"/>
            <rFont val="Tahoma"/>
            <family val="2"/>
          </rPr>
          <t>Anno di realizzazione (Formato: AAAA). Anno nel quale sono stati pagati rispettivamente registrati dei salari.
Non devono necessariamente corrispondere all'anno di attività. La dichiarazione dei salari deve avere per tutti i salari lo stesso periodo (anno) di realizzazione. Nel conteggio complementare possono figurare salari con diversi periodi di realizzazione.</t>
        </r>
        <r>
          <rPr>
            <sz val="8"/>
            <color indexed="81"/>
            <rFont val="Tahoma"/>
            <family val="2"/>
          </rPr>
          <t xml:space="preserve">
Formato: AAAA</t>
        </r>
      </text>
    </comment>
    <comment ref="P7" authorId="2" shapeId="0" xr:uid="{00000000-0006-0000-0000-00002D000000}">
      <text>
        <r>
          <rPr>
            <sz val="8"/>
            <color indexed="81"/>
            <rFont val="Tahoma"/>
            <family val="2"/>
          </rPr>
          <t>Anno di realizzazione (Formato: AAAA). Anno nel quale sono stati pagati rispettivamente registrati dei salari.
Non devono necessariamente corrispondere all'anno di attività. La dichiarazione dei salari deve avere per tutti i salari lo stesso periodo (anno) di realizzazione. Nel conteggio complementare possono figurare salari con diversi periodi di realizzazione.</t>
        </r>
        <r>
          <rPr>
            <sz val="8"/>
            <color indexed="81"/>
            <rFont val="Tahoma"/>
            <family val="2"/>
          </rPr>
          <t xml:space="preserve">
Formato: AAAA</t>
        </r>
      </text>
    </comment>
    <comment ref="A8" authorId="0" shapeId="0" xr:uid="{00000000-0006-0000-0000-00002E000000}">
      <text>
        <r>
          <rPr>
            <sz val="8"/>
            <color indexed="81"/>
            <rFont val="Tahoma"/>
            <family val="2"/>
          </rPr>
          <t>New 13-digit insured person number (OASI number) with punctuation.
Format: 756.1234.5678.90</t>
        </r>
      </text>
    </comment>
    <comment ref="B8" authorId="0" shapeId="0" xr:uid="{00000000-0006-0000-0000-00002F000000}">
      <text>
        <r>
          <rPr>
            <sz val="8"/>
            <color indexed="81"/>
            <rFont val="Tahoma"/>
            <family val="2"/>
          </rPr>
          <t>Surname(s) and first name(s), comma separated</t>
        </r>
      </text>
    </comment>
    <comment ref="C8" authorId="0" shapeId="0" xr:uid="{00000000-0006-0000-0000-000030000000}">
      <text>
        <r>
          <rPr>
            <sz val="8"/>
            <color indexed="81"/>
            <rFont val="Tahoma"/>
            <family val="2"/>
          </rPr>
          <t>Date of birth
Format: DD.MM.YYYY</t>
        </r>
      </text>
    </comment>
    <comment ref="D8" authorId="1" shapeId="0" xr:uid="{00000000-0006-0000-0000-000031000000}">
      <text>
        <r>
          <rPr>
            <sz val="8"/>
            <color indexed="81"/>
            <rFont val="Tahoma"/>
            <family val="2"/>
          </rPr>
          <t>F for female
M for male</t>
        </r>
      </text>
    </comment>
    <comment ref="E8" authorId="0" shapeId="0" xr:uid="{00000000-0006-0000-0000-000032000000}">
      <text>
        <r>
          <rPr>
            <sz val="8"/>
            <color indexed="81"/>
            <rFont val="Tahoma"/>
            <family val="2"/>
          </rPr>
          <t>Canton where the insured person's place of work or employment is located (serves as the basis for the applicable family allowance regulations). Content: Car registration number</t>
        </r>
      </text>
    </comment>
    <comment ref="F8" authorId="2" shapeId="0" xr:uid="{00000000-0006-0000-0000-000033000000}">
      <text>
        <r>
          <rPr>
            <sz val="8"/>
            <color indexed="81"/>
            <rFont val="Tahoma"/>
            <family val="2"/>
          </rPr>
          <t>Start of the duration of employment or of the period for which the declared salary was paid (can also be a previous year). In the year of entry into service, usually identical with the beginning of the employment contract.
Format: DD.MM.YYYY</t>
        </r>
      </text>
    </comment>
    <comment ref="G8" authorId="2" shapeId="0" xr:uid="{00000000-0006-0000-0000-000034000000}">
      <text>
        <r>
          <rPr>
            <sz val="8"/>
            <color indexed="81"/>
            <rFont val="Tahoma"/>
            <family val="2"/>
          </rPr>
          <t>End of the duration of employment or the period for which the declared salary was paid (can also be a previous year). In the year of termination of employment, usually identical to the end of the employment contract. The "to" year may not differ from the "from" year. Several lines are required for the certification of several years.
Format: DD.MM.YYYY</t>
        </r>
      </text>
    </comment>
    <comment ref="H8" authorId="2" shapeId="0" xr:uid="{00000000-0006-0000-0000-000035000000}">
      <text>
        <r>
          <rPr>
            <sz val="8"/>
            <color indexed="81"/>
            <rFont val="Tahoma"/>
            <family val="2"/>
          </rPr>
          <t>x = End of employment corresponds to termination of service.</t>
        </r>
      </text>
    </comment>
    <comment ref="I8" authorId="2" shapeId="0" xr:uid="{00000000-0006-0000-0000-000036000000}">
      <text>
        <r>
          <rPr>
            <sz val="8"/>
            <color indexed="81"/>
            <rFont val="Tahoma"/>
            <family val="2"/>
          </rPr>
          <t>OASI-obligatory wage.</t>
        </r>
      </text>
    </comment>
    <comment ref="K8" authorId="2" shapeId="0" xr:uid="{00000000-0006-0000-0000-000037000000}">
      <text>
        <r>
          <rPr>
            <sz val="8"/>
            <color indexed="81"/>
            <rFont val="Tahoma"/>
            <family val="2"/>
          </rPr>
          <t>UI-obligatory wage.</t>
        </r>
      </text>
    </comment>
    <comment ref="L8" authorId="2" shapeId="0" xr:uid="{00000000-0006-0000-0000-000038000000}">
      <text>
        <r>
          <rPr>
            <sz val="8"/>
            <color indexed="81"/>
            <rFont val="Tahoma"/>
            <family val="2"/>
          </rPr>
          <t>UI-additional obligatory wage (UI 2).</t>
        </r>
      </text>
    </comment>
    <comment ref="M8" authorId="2" shapeId="0" xr:uid="{00000000-0006-0000-0000-000039000000}">
      <text>
        <r>
          <rPr>
            <sz val="8"/>
            <color indexed="81"/>
            <rFont val="Tahoma"/>
            <family val="2"/>
          </rPr>
          <t>x = The person is exempt from the obligation to pay FCF contributions.</t>
        </r>
      </text>
    </comment>
    <comment ref="N8" authorId="2" shapeId="0" xr:uid="{00000000-0006-0000-0000-00003A000000}">
      <text>
        <r>
          <rPr>
            <sz val="8"/>
            <color indexed="81"/>
            <rFont val="Tahoma"/>
            <family val="2"/>
          </rPr>
          <t>Family allowance paid out according to FCF regulations or cantonal legislation</t>
        </r>
      </text>
    </comment>
    <comment ref="O8" authorId="2" shapeId="0" xr:uid="{00000000-0006-0000-0000-00003B000000}">
      <text>
        <r>
          <rPr>
            <sz val="8"/>
            <color indexed="81"/>
            <rFont val="Tahoma"/>
            <family val="2"/>
          </rPr>
          <t>Year of realisation (format: YYYY). Year in which the wages were paid or credited. Not necessarily identical with the year of employment (from/to). In the case of an annual wage report, the year of realisation is identical throughout the wage report file. A supplementary notification may contain wages for several realisation years.
Format: YYYY</t>
        </r>
      </text>
    </comment>
    <comment ref="P8" authorId="3" shapeId="0" xr:uid="{00000000-0006-0000-0000-00003C000000}">
      <text>
        <r>
          <rPr>
            <sz val="9"/>
            <color indexed="81"/>
            <rFont val="Segoe UI"/>
            <family val="2"/>
          </rPr>
          <t>Language of the registered person:
D, F, I, E</t>
        </r>
      </text>
    </comment>
  </commentList>
</comments>
</file>

<file path=xl/sharedStrings.xml><?xml version="1.0" encoding="utf-8"?>
<sst xmlns="http://schemas.openxmlformats.org/spreadsheetml/2006/main" count="1847" uniqueCount="248">
  <si>
    <t>Feb.</t>
  </si>
  <si>
    <t>März</t>
  </si>
  <si>
    <t>April</t>
  </si>
  <si>
    <t>Mai</t>
  </si>
  <si>
    <t>Juni</t>
  </si>
  <si>
    <t>Juli</t>
  </si>
  <si>
    <t>Nov.</t>
  </si>
  <si>
    <t xml:space="preserve">   </t>
  </si>
  <si>
    <t>Monat</t>
  </si>
  <si>
    <t>Rentner?</t>
  </si>
  <si>
    <t>von</t>
  </si>
  <si>
    <t>bis</t>
  </si>
  <si>
    <t>Geschlecht</t>
  </si>
  <si>
    <t>Name</t>
  </si>
  <si>
    <t>Geburtsmonat</t>
  </si>
  <si>
    <t>Rentenmonat</t>
  </si>
  <si>
    <t>Laufmonat</t>
  </si>
  <si>
    <t>Beiträge</t>
  </si>
  <si>
    <t>[1 + 2 + 3]</t>
  </si>
  <si>
    <t>Mt. im Rentenalter</t>
  </si>
  <si>
    <t>effektiv bezahlt im Rentenalter</t>
  </si>
  <si>
    <t>geschuldet</t>
  </si>
  <si>
    <t>zu viel bezahlte ALV-Beiträge</t>
  </si>
  <si>
    <t>zu viel bezahlt wegen Rentnerfreibetrag</t>
  </si>
  <si>
    <t>RENTNERFREIBETRAG</t>
  </si>
  <si>
    <t>effektiv bezahlte ALV-Beiträge</t>
  </si>
  <si>
    <t>geschuldete ALV-Beiträge</t>
  </si>
  <si>
    <t>&gt;0</t>
  </si>
  <si>
    <t>max. ALV-pflichtig</t>
  </si>
  <si>
    <t>[1+2+3-4]</t>
  </si>
  <si>
    <t>[1+2+6+7]</t>
  </si>
  <si>
    <t>[von 5]</t>
  </si>
  <si>
    <t>01.01.</t>
  </si>
  <si>
    <t>01.02.</t>
  </si>
  <si>
    <t>01.03.</t>
  </si>
  <si>
    <t>01.04.</t>
  </si>
  <si>
    <t>01.05.</t>
  </si>
  <si>
    <t>01.06.</t>
  </si>
  <si>
    <t>01.07.</t>
  </si>
  <si>
    <t>01.08.</t>
  </si>
  <si>
    <t>01.09.</t>
  </si>
  <si>
    <t>01.10.</t>
  </si>
  <si>
    <t>01.11.</t>
  </si>
  <si>
    <t>01.12.</t>
  </si>
  <si>
    <t>31.01.</t>
  </si>
  <si>
    <t>28.02.</t>
  </si>
  <si>
    <t>31.03.</t>
  </si>
  <si>
    <t>30.04.</t>
  </si>
  <si>
    <t>31.05.</t>
  </si>
  <si>
    <t>30.06.</t>
  </si>
  <si>
    <t>31.07.</t>
  </si>
  <si>
    <t>31.08.</t>
  </si>
  <si>
    <t>30.09.</t>
  </si>
  <si>
    <t>31.10.</t>
  </si>
  <si>
    <t>30.11.</t>
  </si>
  <si>
    <t>31.12.</t>
  </si>
  <si>
    <t>A</t>
  </si>
  <si>
    <r>
      <t>Firma</t>
    </r>
    <r>
      <rPr>
        <sz val="9"/>
        <color indexed="8"/>
        <rFont val="Arial"/>
        <family val="2"/>
      </rPr>
      <t xml:space="preserve">
</t>
    </r>
    <r>
      <rPr>
        <sz val="7"/>
        <color indexed="8"/>
        <rFont val="Arial"/>
        <family val="2"/>
      </rPr>
      <t>Entreprise
Ditta</t>
    </r>
  </si>
  <si>
    <r>
      <t>Anzahl Mitarbeitende</t>
    </r>
    <r>
      <rPr>
        <sz val="9"/>
        <color indexed="8"/>
        <rFont val="Arial"/>
        <family val="2"/>
      </rPr>
      <t xml:space="preserve">
</t>
    </r>
    <r>
      <rPr>
        <sz val="7"/>
        <color indexed="8"/>
        <rFont val="Arial"/>
        <family val="2"/>
      </rPr>
      <t>Nombre de collaborateurs
Numero di collaboratori</t>
    </r>
  </si>
  <si>
    <r>
      <t>Total AHV Lohnsumme</t>
    </r>
    <r>
      <rPr>
        <sz val="9"/>
        <color indexed="8"/>
        <rFont val="Arial"/>
        <family val="2"/>
      </rPr>
      <t xml:space="preserve">
</t>
    </r>
    <r>
      <rPr>
        <sz val="7"/>
        <color indexed="8"/>
        <rFont val="Arial"/>
        <family val="2"/>
      </rPr>
      <t>Total masse salariale AVS
Totale somma salariale AVS</t>
    </r>
  </si>
  <si>
    <r>
      <t>AbrNr</t>
    </r>
    <r>
      <rPr>
        <sz val="7"/>
        <color indexed="8"/>
        <rFont val="Arial"/>
        <family val="2"/>
      </rPr>
      <t xml:space="preserve">
NoDecpte
No.Cont.</t>
    </r>
  </si>
  <si>
    <t>AHVNr</t>
  </si>
  <si>
    <t>GebDat</t>
  </si>
  <si>
    <t>Kt</t>
  </si>
  <si>
    <t>AHV-Lohn</t>
  </si>
  <si>
    <t>ALV-Lohn</t>
  </si>
  <si>
    <t>ALVZLohn</t>
  </si>
  <si>
    <t>FAKbefreit</t>
  </si>
  <si>
    <t>FAK Zulage</t>
  </si>
  <si>
    <t>RJahr</t>
  </si>
  <si>
    <t>No AVS</t>
  </si>
  <si>
    <t>Nom</t>
  </si>
  <si>
    <t>DateNais</t>
  </si>
  <si>
    <t>Sexe</t>
  </si>
  <si>
    <t>Ct</t>
  </si>
  <si>
    <t>du</t>
  </si>
  <si>
    <t>au</t>
  </si>
  <si>
    <t>S</t>
  </si>
  <si>
    <t>Salaire AVS</t>
  </si>
  <si>
    <t>Salaire AC</t>
  </si>
  <si>
    <t>Salaire ACc</t>
  </si>
  <si>
    <t>dispAF</t>
  </si>
  <si>
    <t>Alloc</t>
  </si>
  <si>
    <t>AnnéeR</t>
  </si>
  <si>
    <t>N. AVS</t>
  </si>
  <si>
    <t>Nome</t>
  </si>
  <si>
    <t>DatNascita</t>
  </si>
  <si>
    <t>Sesso</t>
  </si>
  <si>
    <t>dal</t>
  </si>
  <si>
    <t>al</t>
  </si>
  <si>
    <t>Salario AVS</t>
  </si>
  <si>
    <t>Salario AD</t>
  </si>
  <si>
    <t>Salario AD2</t>
  </si>
  <si>
    <t>AF esenti</t>
  </si>
  <si>
    <t>Indennità</t>
  </si>
  <si>
    <t>AnnoR</t>
  </si>
  <si>
    <t>M/F</t>
  </si>
  <si>
    <t>Eintritt ins Rentenalter</t>
  </si>
  <si>
    <t>M
/
F</t>
  </si>
  <si>
    <t>[8-(9 bis 13)]</t>
  </si>
  <si>
    <t>[8-(9_13)]</t>
  </si>
  <si>
    <t>1a</t>
  </si>
  <si>
    <t>1b</t>
  </si>
  <si>
    <t>1c</t>
  </si>
  <si>
    <t>1d</t>
  </si>
  <si>
    <t>2a</t>
  </si>
  <si>
    <t>2b</t>
  </si>
  <si>
    <t>3a</t>
  </si>
  <si>
    <t>3b</t>
  </si>
  <si>
    <t>2c</t>
  </si>
  <si>
    <t>Januar</t>
  </si>
  <si>
    <t>Februar</t>
  </si>
  <si>
    <t>August</t>
  </si>
  <si>
    <t>September</t>
  </si>
  <si>
    <t>Oktober</t>
  </si>
  <si>
    <t>November</t>
  </si>
  <si>
    <t>Dezember</t>
  </si>
  <si>
    <t>PAT</t>
  </si>
  <si>
    <t>1Z</t>
  </si>
  <si>
    <t>1C</t>
  </si>
  <si>
    <t>2Z</t>
  </si>
  <si>
    <t>2C</t>
  </si>
  <si>
    <t>3Z</t>
  </si>
  <si>
    <t>3C</t>
  </si>
  <si>
    <t>4Z</t>
  </si>
  <si>
    <t>4C</t>
  </si>
  <si>
    <t>Dipendente</t>
  </si>
  <si>
    <t>Cognome</t>
  </si>
  <si>
    <t>Numero AVS</t>
  </si>
  <si>
    <t>Data di nascita</t>
  </si>
  <si>
    <t>Mese</t>
  </si>
  <si>
    <t>Gen.</t>
  </si>
  <si>
    <t>Mar.</t>
  </si>
  <si>
    <t>Apr.</t>
  </si>
  <si>
    <t>Mag.</t>
  </si>
  <si>
    <t>Giu.</t>
  </si>
  <si>
    <t>Lug.</t>
  </si>
  <si>
    <t>Ago.</t>
  </si>
  <si>
    <t>Set.</t>
  </si>
  <si>
    <t>Ott.</t>
  </si>
  <si>
    <t>Dic.</t>
  </si>
  <si>
    <t>Indennità in contanti
soggette ai contributi</t>
  </si>
  <si>
    <t>Salario
di base</t>
  </si>
  <si>
    <t>altre indennità
in contanti
(13° mensilità ecc.)</t>
  </si>
  <si>
    <t>Reddito
in natura</t>
  </si>
  <si>
    <t>Deduzione
franchigia
all'età del
pensiona-mento</t>
  </si>
  <si>
    <t>Salario lordo
AVS/AI/IPG</t>
  </si>
  <si>
    <t>Assegni
familiari</t>
  </si>
  <si>
    <t>altre
trattenute
non soggette
ai contributi</t>
  </si>
  <si>
    <t>Salario lordo
in contanti</t>
  </si>
  <si>
    <t>Contributi
AVS/AI/
IPG/AD</t>
  </si>
  <si>
    <t>Contributi
LPP</t>
  </si>
  <si>
    <t>Premi
AINF</t>
  </si>
  <si>
    <t>Premi
AGM</t>
  </si>
  <si>
    <t>altre
deduzioni</t>
  </si>
  <si>
    <t>Salario netto
versato</t>
  </si>
  <si>
    <t>Conferma di ricezione:
firma del dipendente</t>
  </si>
  <si>
    <t>Scheda del salario</t>
  </si>
  <si>
    <t>Datore di lavoro</t>
  </si>
  <si>
    <t>Totale</t>
  </si>
  <si>
    <t>Osservazioni per il datore di lavoro e il dipendente</t>
  </si>
  <si>
    <r>
      <t xml:space="preserve">Le schede del salario non devono essere consegnate alla </t>
    </r>
    <r>
      <rPr>
        <i/>
        <sz val="10"/>
        <rFont val="Arial"/>
        <family val="2"/>
      </rPr>
      <t>medisuisse.</t>
    </r>
  </si>
  <si>
    <t>Data</t>
  </si>
  <si>
    <t>Firma del datore di lavoro</t>
  </si>
  <si>
    <t>di gennaio</t>
  </si>
  <si>
    <t>di febbraio</t>
  </si>
  <si>
    <t>di marzo</t>
  </si>
  <si>
    <t>d’aprile</t>
  </si>
  <si>
    <t>di maggio</t>
  </si>
  <si>
    <t>di giugno</t>
  </si>
  <si>
    <t>di luglio</t>
  </si>
  <si>
    <t>d’agosto</t>
  </si>
  <si>
    <t>di settembre</t>
  </si>
  <si>
    <t>d’ottobre</t>
  </si>
  <si>
    <t>di novembre</t>
  </si>
  <si>
    <t>di dicembre</t>
  </si>
  <si>
    <t>Cognome, nome</t>
  </si>
  <si>
    <t>Data di
nascita</t>
  </si>
  <si>
    <t>dal
–
al</t>
  </si>
  <si>
    <t>Salario lordo
AVS/AI/
IPG</t>
  </si>
  <si>
    <t>[di 5]</t>
  </si>
  <si>
    <t>altre
in contanti</t>
  </si>
  <si>
    <t>altre
dedu-zioni</t>
  </si>
  <si>
    <t>Riassunto</t>
  </si>
  <si>
    <r>
      <t xml:space="preserve">Questo riassunto non dev'essere inviato alla </t>
    </r>
    <r>
      <rPr>
        <i/>
        <sz val="9"/>
        <color indexed="9"/>
        <rFont val="Arial"/>
        <family val="2"/>
      </rPr>
      <t>medisuisse.</t>
    </r>
  </si>
  <si>
    <r>
      <t xml:space="preserve">Questo riassunto non dev'essere inviato alla </t>
    </r>
    <r>
      <rPr>
        <i/>
        <sz val="9"/>
        <rFont val="Arial"/>
        <family val="2"/>
      </rPr>
      <t>medisuisse.</t>
    </r>
  </si>
  <si>
    <t>Salario lordo
AVS</t>
  </si>
  <si>
    <t>PAT-LPP</t>
  </si>
  <si>
    <t>N° cont.</t>
  </si>
  <si>
    <t xml:space="preserve">       Notifica dei salari</t>
  </si>
  <si>
    <r>
      <t xml:space="preserve">Questo foglio di base non dev'essere inviato alla </t>
    </r>
    <r>
      <rPr>
        <i/>
        <sz val="9"/>
        <color indexed="9"/>
        <rFont val="Arial"/>
        <family val="2"/>
      </rPr>
      <t>medisuisse.</t>
    </r>
  </si>
  <si>
    <t>N° conteggio:</t>
  </si>
  <si>
    <t>Datore di lavoro:</t>
  </si>
  <si>
    <t>Numero AVS
(756.XXXX.XXXX.XX)</t>
  </si>
  <si>
    <t>Sesso
(F/M)</t>
  </si>
  <si>
    <t>Contri-buti
LPP
(%)</t>
  </si>
  <si>
    <t>Premi
AINF
(%)</t>
  </si>
  <si>
    <t>Premi
AGM
(%)</t>
  </si>
  <si>
    <t>altre
dedu-zioni
(%)</t>
  </si>
  <si>
    <t>Note</t>
  </si>
  <si>
    <t>Info:
cifre nella
scheda die
salari
(X = sì)</t>
  </si>
  <si>
    <t>Foglio di base</t>
  </si>
  <si>
    <t>Indicazioni:</t>
  </si>
  <si>
    <t xml:space="preserve"> Elenco di eventuali indicazioni</t>
  </si>
  <si>
    <t>Manca il numero AVS</t>
  </si>
  <si>
    <t>Il numero AVS deve iniziare con ’756’</t>
  </si>
  <si>
    <t>Il formato del numero AVS non è corretto</t>
  </si>
  <si>
    <t>Secondo il numero di controllo, il numero AVS non è valido</t>
  </si>
  <si>
    <t>Manca la data di nascita</t>
  </si>
  <si>
    <t>Non ancora tenuto a pagare contributi AVS</t>
  </si>
  <si>
    <t>Manca il sesso</t>
  </si>
  <si>
    <t>Sesso unicamente ’M' o ’F’</t>
  </si>
  <si>
    <r>
      <t xml:space="preserve">Questo foglio di base non dev'essere inviato alla </t>
    </r>
    <r>
      <rPr>
        <i/>
        <sz val="9"/>
        <rFont val="Arial"/>
        <family val="2"/>
      </rPr>
      <t>medisuisse.</t>
    </r>
  </si>
  <si>
    <r>
      <t xml:space="preserve">Le schede del salario non devono essere consegnate alla </t>
    </r>
    <r>
      <rPr>
        <i/>
        <sz val="9"/>
        <color indexed="9"/>
        <rFont val="Arial"/>
        <family val="2"/>
      </rPr>
      <t>medisuisse.</t>
    </r>
    <r>
      <rPr>
        <sz val="9"/>
        <color indexed="9"/>
        <rFont val="Arial"/>
        <family val="2"/>
      </rPr>
      <t xml:space="preserve"> La preghiamo però di custodirle per il controllo dei datori di lavoro.</t>
    </r>
  </si>
  <si>
    <t>Data di nascita
(GG.MM.AAAA)</t>
  </si>
  <si>
    <r>
      <t xml:space="preserve">Le schede dei salari non devono essere inviate alla </t>
    </r>
    <r>
      <rPr>
        <i/>
        <sz val="9"/>
        <color indexed="9"/>
        <rFont val="Arial"/>
        <family val="2"/>
      </rPr>
      <t>medisuisse</t>
    </r>
    <r>
      <rPr>
        <sz val="9"/>
        <color indexed="9"/>
        <rFont val="Arial"/>
        <family val="2"/>
      </rPr>
      <t>. La preghiamo però di custodirle per il controllo dei datori di lavoro.</t>
    </r>
  </si>
  <si>
    <r>
      <t xml:space="preserve">Le schede dei salari non devono essere inviate alla </t>
    </r>
    <r>
      <rPr>
        <i/>
        <sz val="10"/>
        <rFont val="Arial"/>
        <family val="2"/>
      </rPr>
      <t>medisuisse.</t>
    </r>
  </si>
  <si>
    <t>Scheda dei salari</t>
  </si>
  <si>
    <r>
      <t xml:space="preserve">Riportare i dati nella notifica dei salari prestampata, inviata dalla </t>
    </r>
    <r>
      <rPr>
        <i/>
        <sz val="9"/>
        <color indexed="9"/>
        <rFont val="Arial"/>
        <family val="2"/>
      </rPr>
      <t>medisuisse,</t>
    </r>
    <r>
      <rPr>
        <sz val="9"/>
        <color indexed="9"/>
        <rFont val="Arial"/>
        <family val="2"/>
      </rPr>
      <t xml:space="preserve"> o trasmettere tramite </t>
    </r>
    <r>
      <rPr>
        <i/>
        <sz val="9"/>
        <color indexed="9"/>
        <rFont val="Arial"/>
        <family val="2"/>
      </rPr>
      <t>connect</t>
    </r>
    <r>
      <rPr>
        <sz val="9"/>
        <color indexed="9"/>
        <rFont val="Arial"/>
        <family val="2"/>
      </rPr>
      <t>.</t>
    </r>
  </si>
  <si>
    <t>Rentner-Arbeitnehmeranteil:</t>
  </si>
  <si>
    <t>Arbeitnehmeranteil bis 148’200:</t>
  </si>
  <si>
    <t>InsNo</t>
  </si>
  <si>
    <t>Date of Birth</t>
  </si>
  <si>
    <t>Gender</t>
  </si>
  <si>
    <t>from</t>
  </si>
  <si>
    <t>to</t>
  </si>
  <si>
    <t>L</t>
  </si>
  <si>
    <t>OASI wage</t>
  </si>
  <si>
    <t>UI wage</t>
  </si>
  <si>
    <t>UIS wage</t>
  </si>
  <si>
    <t>FCFexempt</t>
  </si>
  <si>
    <t>FCF allowance</t>
  </si>
  <si>
    <t>RYear</t>
  </si>
  <si>
    <t>Langugage</t>
  </si>
  <si>
    <t>Sprache</t>
  </si>
  <si>
    <t>Verzicht</t>
  </si>
  <si>
    <t>Renonciation</t>
  </si>
  <si>
    <t>Rinuncia</t>
  </si>
  <si>
    <t>Renunciation</t>
  </si>
  <si>
    <t>A partire dell’età di riferimento utilizzare una scheda separata</t>
  </si>
  <si>
    <t>Fran-
chigia
all'età di riferi-mento</t>
  </si>
  <si>
    <r>
      <rPr>
        <sz val="9"/>
        <rFont val="Arial"/>
        <family val="2"/>
      </rPr>
      <t xml:space="preserve">© </t>
    </r>
    <r>
      <rPr>
        <i/>
        <sz val="9"/>
        <rFont val="Arial"/>
        <family val="2"/>
      </rPr>
      <t>medisuisse</t>
    </r>
    <r>
      <rPr>
        <sz val="9"/>
        <rFont val="Arial"/>
        <family val="2"/>
      </rPr>
      <t xml:space="preserve"> 2025</t>
    </r>
  </si>
  <si>
    <t>MANN</t>
  </si>
  <si>
    <t>FRAU</t>
  </si>
  <si>
    <t>EFF.</t>
  </si>
  <si>
    <t>64+3</t>
  </si>
  <si>
    <t>64+6</t>
  </si>
  <si>
    <t>64+9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</si>
</sst>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 #,##0.00_ ;_ * \-#,##0.00_ ;_ * &quot;-&quot;??_ ;_ @_ "/>
    <numFmt numFmtId="164" formatCode="\ yyyy"/>
    <numFmt numFmtId="165" formatCode="dd"/>
    <numFmt numFmtId="166" formatCode="d/m/yyyy"/>
    <numFmt numFmtId="167" formatCode="dd/mm/yyyy;@"/>
    <numFmt numFmtId="168" formatCode="#,##0.00_ ;[Red]\-#,##0.00\ "/>
    <numFmt numFmtId="169" formatCode="#,##0.00_ ;\-#,##0.00\ "/>
    <numFmt numFmtId="170" formatCode="0.000"/>
    <numFmt numFmtId="171" formatCode="#,##0.000"/>
  </numFmts>
  <fonts count="82" x14ac:knownFonts="1">
    <font>
      <sz val="10"/>
      <name val="Arial"/>
    </font>
    <font>
      <sz val="10"/>
      <name val="Arial"/>
      <family val="2"/>
    </font>
    <font>
      <b/>
      <sz val="12"/>
      <name val="Arial"/>
      <family val="2"/>
    </font>
    <font>
      <b/>
      <sz val="14"/>
      <name val="Arial"/>
      <family val="2"/>
    </font>
    <font>
      <sz val="10"/>
      <color indexed="56"/>
      <name val="Arial"/>
      <family val="2"/>
    </font>
    <font>
      <sz val="10"/>
      <color indexed="9"/>
      <name val="Arial"/>
      <family val="2"/>
    </font>
    <font>
      <sz val="10"/>
      <name val="Arial"/>
      <family val="2"/>
    </font>
    <font>
      <b/>
      <sz val="10"/>
      <name val="Arial"/>
      <family val="2"/>
    </font>
    <font>
      <sz val="8"/>
      <name val="Arial"/>
      <family val="2"/>
    </font>
    <font>
      <sz val="11"/>
      <name val="Arial"/>
      <family val="2"/>
    </font>
    <font>
      <sz val="10"/>
      <color indexed="10"/>
      <name val="Arial"/>
      <family val="2"/>
    </font>
    <font>
      <b/>
      <i/>
      <sz val="8"/>
      <name val="Arial"/>
      <family val="2"/>
    </font>
    <font>
      <b/>
      <i/>
      <sz val="10"/>
      <name val="Arial"/>
      <family val="2"/>
    </font>
    <font>
      <sz val="10"/>
      <color indexed="18"/>
      <name val="Arial"/>
      <family val="2"/>
    </font>
    <font>
      <b/>
      <sz val="8"/>
      <name val="Arial"/>
      <family val="2"/>
    </font>
    <font>
      <sz val="8"/>
      <name val="Arial"/>
      <family val="2"/>
    </font>
    <font>
      <sz val="10"/>
      <color indexed="12"/>
      <name val="Arial"/>
      <family val="2"/>
    </font>
    <font>
      <b/>
      <sz val="10"/>
      <color indexed="12"/>
      <name val="Arial"/>
      <family val="2"/>
    </font>
    <font>
      <sz val="10"/>
      <color indexed="9"/>
      <name val="Arial"/>
      <family val="2"/>
    </font>
    <font>
      <b/>
      <sz val="14"/>
      <color indexed="9"/>
      <name val="Arial"/>
      <family val="2"/>
    </font>
    <font>
      <sz val="11"/>
      <name val="Arial"/>
      <family val="2"/>
    </font>
    <font>
      <b/>
      <sz val="11"/>
      <name val="Arial"/>
      <family val="2"/>
    </font>
    <font>
      <b/>
      <sz val="20"/>
      <name val="Arial"/>
      <family val="2"/>
    </font>
    <font>
      <b/>
      <sz val="22"/>
      <name val="Arial"/>
      <family val="2"/>
    </font>
    <font>
      <b/>
      <sz val="18"/>
      <name val="Arial"/>
      <family val="2"/>
    </font>
    <font>
      <b/>
      <sz val="10"/>
      <color indexed="10"/>
      <name val="Arial"/>
      <family val="2"/>
    </font>
    <font>
      <b/>
      <sz val="11"/>
      <color indexed="10"/>
      <name val="Arial"/>
      <family val="2"/>
    </font>
    <font>
      <b/>
      <sz val="18"/>
      <color indexed="9"/>
      <name val="Arial"/>
      <family val="2"/>
    </font>
    <font>
      <i/>
      <sz val="10"/>
      <name val="Arial"/>
      <family val="2"/>
    </font>
    <font>
      <sz val="12"/>
      <name val="Arial"/>
      <family val="2"/>
    </font>
    <font>
      <sz val="9"/>
      <name val="Arial"/>
      <family val="2"/>
    </font>
    <font>
      <sz val="10"/>
      <color indexed="43"/>
      <name val="Arial"/>
      <family val="2"/>
    </font>
    <font>
      <b/>
      <sz val="11"/>
      <color indexed="9"/>
      <name val="Arial"/>
      <family val="2"/>
    </font>
    <font>
      <sz val="9"/>
      <color indexed="9"/>
      <name val="Arial"/>
      <family val="2"/>
    </font>
    <font>
      <sz val="9"/>
      <color indexed="8"/>
      <name val="Arial"/>
      <family val="2"/>
    </font>
    <font>
      <sz val="11"/>
      <color indexed="8"/>
      <name val="Calibri"/>
      <family val="2"/>
    </font>
    <font>
      <sz val="8"/>
      <color indexed="8"/>
      <name val="Arial"/>
      <family val="2"/>
    </font>
    <font>
      <sz val="7"/>
      <color indexed="8"/>
      <name val="Arial"/>
      <family val="2"/>
    </font>
    <font>
      <b/>
      <sz val="11"/>
      <color indexed="12"/>
      <name val="Arial"/>
      <family val="2"/>
    </font>
    <font>
      <b/>
      <sz val="9"/>
      <color indexed="8"/>
      <name val="Arial"/>
      <family val="2"/>
    </font>
    <font>
      <b/>
      <sz val="8"/>
      <color indexed="8"/>
      <name val="Arial"/>
      <family val="2"/>
    </font>
    <font>
      <sz val="8"/>
      <color indexed="81"/>
      <name val="Tahoma"/>
      <family val="2"/>
    </font>
    <font>
      <b/>
      <sz val="15"/>
      <color indexed="13"/>
      <name val="Arial"/>
      <family val="2"/>
    </font>
    <font>
      <sz val="12"/>
      <color indexed="43"/>
      <name val="Arial"/>
      <family val="2"/>
    </font>
    <font>
      <b/>
      <sz val="10"/>
      <color indexed="43"/>
      <name val="Arial"/>
      <family val="2"/>
    </font>
    <font>
      <b/>
      <sz val="10"/>
      <color indexed="43"/>
      <name val="Arial"/>
      <family val="2"/>
    </font>
    <font>
      <sz val="10"/>
      <color indexed="43"/>
      <name val="Arial"/>
      <family val="2"/>
    </font>
    <font>
      <sz val="12"/>
      <color indexed="43"/>
      <name val="Arial"/>
      <family val="2"/>
    </font>
    <font>
      <sz val="11"/>
      <color indexed="43"/>
      <name val="Arial"/>
      <family val="2"/>
    </font>
    <font>
      <sz val="20"/>
      <color indexed="43"/>
      <name val="Arial"/>
      <family val="2"/>
    </font>
    <font>
      <sz val="9"/>
      <color indexed="9"/>
      <name val="Arial"/>
      <family val="2"/>
    </font>
    <font>
      <i/>
      <sz val="9"/>
      <color indexed="9"/>
      <name val="Arial"/>
      <family val="2"/>
    </font>
    <font>
      <b/>
      <sz val="10"/>
      <color indexed="9"/>
      <name val="Arial"/>
      <family val="2"/>
    </font>
    <font>
      <b/>
      <sz val="10"/>
      <name val="Arial"/>
      <family val="2"/>
    </font>
    <font>
      <sz val="7"/>
      <name val="Arial"/>
      <family val="2"/>
    </font>
    <font>
      <sz val="8"/>
      <color indexed="43"/>
      <name val="Arial"/>
      <family val="2"/>
    </font>
    <font>
      <sz val="10"/>
      <name val="Arial"/>
      <family val="2"/>
    </font>
    <font>
      <i/>
      <sz val="8"/>
      <name val="Arial"/>
      <family val="2"/>
    </font>
    <font>
      <sz val="9"/>
      <name val="Arial"/>
      <family val="2"/>
    </font>
    <font>
      <i/>
      <sz val="9"/>
      <name val="Arial"/>
      <family val="2"/>
    </font>
    <font>
      <sz val="20"/>
      <name val="Arial"/>
      <family val="2"/>
    </font>
    <font>
      <sz val="22"/>
      <name val="Arial"/>
      <family val="2"/>
    </font>
    <font>
      <b/>
      <sz val="11"/>
      <color indexed="43"/>
      <name val="Arial"/>
      <family val="2"/>
    </font>
    <font>
      <sz val="11"/>
      <color theme="1"/>
      <name val="Calibri"/>
      <family val="2"/>
      <scheme val="minor"/>
    </font>
    <font>
      <sz val="10"/>
      <color theme="0"/>
      <name val="Arial"/>
      <family val="2"/>
    </font>
    <font>
      <sz val="8"/>
      <color theme="0"/>
      <name val="Arial"/>
      <family val="2"/>
    </font>
    <font>
      <b/>
      <sz val="10"/>
      <color theme="0"/>
      <name val="Arial"/>
      <family val="2"/>
    </font>
    <font>
      <b/>
      <sz val="10"/>
      <color rgb="FFFF0000"/>
      <name val="Arial"/>
      <family val="2"/>
    </font>
    <font>
      <b/>
      <sz val="11"/>
      <color rgb="FFFF0000"/>
      <name val="Arial"/>
      <family val="2"/>
    </font>
    <font>
      <b/>
      <sz val="14"/>
      <color rgb="FFFF0000"/>
      <name val="Arial"/>
      <family val="2"/>
    </font>
    <font>
      <sz val="10"/>
      <color rgb="FF002060"/>
      <name val="Arial"/>
      <family val="2"/>
    </font>
    <font>
      <b/>
      <sz val="10"/>
      <color rgb="FFFFFF00"/>
      <name val="Arial"/>
      <family val="2"/>
    </font>
    <font>
      <sz val="9"/>
      <color indexed="81"/>
      <name val="Segoe UI"/>
      <family val="2"/>
    </font>
    <font>
      <b/>
      <sz val="15"/>
      <color rgb="FFFF0000"/>
      <name val="Arial"/>
      <family val="2"/>
    </font>
    <font>
      <b/>
      <sz val="15"/>
      <color theme="3" tint="-0.249977111117893"/>
      <name val="Arial"/>
      <family val="2"/>
    </font>
    <font>
      <sz val="10"/>
      <color rgb="FFFF0000"/>
      <name val="Arial"/>
      <family val="2"/>
    </font>
    <font>
      <sz val="10"/>
      <color rgb="FFFFFF00"/>
      <name val="Arial"/>
      <family val="2"/>
    </font>
    <font>
      <sz val="10"/>
      <color rgb="FFFFC000"/>
      <name val="Arial"/>
      <family val="2"/>
    </font>
    <font>
      <sz val="8"/>
      <color rgb="FFFF0000"/>
      <name val="Arial"/>
      <family val="2"/>
    </font>
    <font>
      <b/>
      <sz val="12"/>
      <color rgb="FFFF0000"/>
      <name val="Arial"/>
      <family val="2"/>
    </font>
    <font>
      <b/>
      <sz val="12"/>
      <color indexed="10"/>
      <name val="Arial"/>
      <family val="2"/>
    </font>
    <font>
      <sz val="10"/>
      <color theme="3" tint="-0.249977111117893"/>
      <name val="Arial"/>
      <family val="2"/>
    </font>
  </fonts>
  <fills count="13">
    <fill>
      <patternFill patternType="none"/>
    </fill>
    <fill>
      <patternFill patternType="gray125"/>
    </fill>
    <fill>
      <patternFill patternType="solid">
        <fgColor indexed="56"/>
        <bgColor indexed="64"/>
      </patternFill>
    </fill>
    <fill>
      <patternFill patternType="solid">
        <fgColor indexed="9"/>
        <bgColor indexed="64"/>
      </patternFill>
    </fill>
    <fill>
      <patternFill patternType="solid">
        <fgColor indexed="44"/>
        <bgColor indexed="64"/>
      </patternFill>
    </fill>
    <fill>
      <patternFill patternType="solid">
        <fgColor indexed="22"/>
        <bgColor indexed="64"/>
      </patternFill>
    </fill>
    <fill>
      <patternFill patternType="solid">
        <fgColor indexed="10"/>
        <bgColor indexed="64"/>
      </patternFill>
    </fill>
    <fill>
      <patternFill patternType="solid">
        <fgColor rgb="FFFFFFCC"/>
        <bgColor indexed="64"/>
      </patternFill>
    </fill>
    <fill>
      <patternFill patternType="solid">
        <fgColor rgb="FFFF0000"/>
        <bgColor indexed="64"/>
      </patternFill>
    </fill>
    <fill>
      <patternFill patternType="solid">
        <fgColor theme="0"/>
        <bgColor indexed="64"/>
      </patternFill>
    </fill>
    <fill>
      <patternFill patternType="solid">
        <fgColor rgb="FFFFCC99"/>
        <bgColor indexed="64"/>
      </patternFill>
    </fill>
    <fill>
      <patternFill patternType="solid">
        <fgColor theme="0" tint="-4.9989318521683403E-2"/>
        <bgColor indexed="64"/>
      </patternFill>
    </fill>
    <fill>
      <patternFill patternType="solid">
        <fgColor rgb="FF0070C0"/>
        <bgColor indexed="64"/>
      </patternFill>
    </fill>
  </fills>
  <borders count="60">
    <border>
      <left/>
      <right/>
      <top/>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bottom style="double">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thin">
        <color indexed="64"/>
      </left>
      <right style="thin">
        <color indexed="64"/>
      </right>
      <top/>
      <bottom style="thin">
        <color indexed="64"/>
      </bottom>
      <diagonal/>
    </border>
    <border>
      <left/>
      <right style="hair">
        <color indexed="64"/>
      </right>
      <top style="thin">
        <color indexed="12"/>
      </top>
      <bottom/>
      <diagonal/>
    </border>
    <border>
      <left style="hair">
        <color indexed="64"/>
      </left>
      <right style="hair">
        <color indexed="64"/>
      </right>
      <top style="thin">
        <color indexed="12"/>
      </top>
      <bottom/>
      <diagonal/>
    </border>
    <border>
      <left style="hair">
        <color indexed="64"/>
      </left>
      <right/>
      <top style="thin">
        <color indexed="12"/>
      </top>
      <bottom/>
      <diagonal/>
    </border>
    <border>
      <left/>
      <right style="hair">
        <color indexed="64"/>
      </right>
      <top/>
      <bottom/>
      <diagonal/>
    </border>
    <border>
      <left style="hair">
        <color indexed="64"/>
      </left>
      <right style="hair">
        <color indexed="64"/>
      </right>
      <top/>
      <bottom/>
      <diagonal/>
    </border>
    <border>
      <left style="hair">
        <color indexed="64"/>
      </left>
      <right/>
      <top/>
      <bottom/>
      <diagonal/>
    </border>
    <border>
      <left/>
      <right style="hair">
        <color indexed="64"/>
      </right>
      <top/>
      <bottom style="thin">
        <color indexed="12"/>
      </bottom>
      <diagonal/>
    </border>
    <border>
      <left style="hair">
        <color indexed="64"/>
      </left>
      <right style="hair">
        <color indexed="64"/>
      </right>
      <top/>
      <bottom style="thin">
        <color indexed="12"/>
      </bottom>
      <diagonal/>
    </border>
    <border>
      <left style="hair">
        <color indexed="64"/>
      </left>
      <right/>
      <top/>
      <bottom style="thin">
        <color indexed="12"/>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style="thick">
        <color indexed="64"/>
      </right>
      <top/>
      <bottom/>
      <diagonal/>
    </border>
    <border>
      <left style="thick">
        <color indexed="64"/>
      </left>
      <right style="thick">
        <color indexed="64"/>
      </right>
      <top style="thick">
        <color indexed="64"/>
      </top>
      <bottom/>
      <diagonal/>
    </border>
    <border>
      <left style="thick">
        <color indexed="64"/>
      </left>
      <right style="thick">
        <color indexed="64"/>
      </right>
      <top/>
      <bottom/>
      <diagonal/>
    </border>
    <border>
      <left style="thick">
        <color indexed="64"/>
      </left>
      <right style="thick">
        <color indexed="64"/>
      </right>
      <top/>
      <bottom style="thick">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style="thin">
        <color indexed="64"/>
      </top>
      <bottom style="thin">
        <color indexed="64"/>
      </bottom>
      <diagonal/>
    </border>
    <border diagonalUp="1">
      <left style="thin">
        <color indexed="64"/>
      </left>
      <right style="thin">
        <color indexed="64"/>
      </right>
      <top style="thin">
        <color indexed="64"/>
      </top>
      <bottom/>
      <diagonal style="thick">
        <color indexed="64"/>
      </diagonal>
    </border>
    <border diagonalUp="1">
      <left style="thin">
        <color indexed="64"/>
      </left>
      <right style="thin">
        <color indexed="64"/>
      </right>
      <top/>
      <bottom style="thin">
        <color indexed="64"/>
      </bottom>
      <diagonal style="thick">
        <color indexed="64"/>
      </diagonal>
    </border>
    <border diagonalUp="1">
      <left style="thin">
        <color indexed="64"/>
      </left>
      <right style="medium">
        <color indexed="64"/>
      </right>
      <top style="thin">
        <color indexed="64"/>
      </top>
      <bottom/>
      <diagonal style="thick">
        <color indexed="64"/>
      </diagonal>
    </border>
    <border diagonalUp="1">
      <left style="thin">
        <color indexed="64"/>
      </left>
      <right style="medium">
        <color indexed="64"/>
      </right>
      <top/>
      <bottom/>
      <diagonal style="thick">
        <color indexed="64"/>
      </diagonal>
    </border>
    <border diagonalUp="1">
      <left style="thin">
        <color indexed="64"/>
      </left>
      <right style="medium">
        <color indexed="64"/>
      </right>
      <top/>
      <bottom style="thin">
        <color indexed="64"/>
      </bottom>
      <diagonal style="thick">
        <color indexed="64"/>
      </diagonal>
    </border>
    <border diagonalUp="1">
      <left style="thin">
        <color indexed="64"/>
      </left>
      <right style="thin">
        <color indexed="64"/>
      </right>
      <top style="thin">
        <color indexed="64"/>
      </top>
      <bottom style="thin">
        <color indexed="64"/>
      </bottom>
      <diagonal style="thick">
        <color indexed="64"/>
      </diagonal>
    </border>
    <border diagonalUp="1">
      <left style="medium">
        <color indexed="64"/>
      </left>
      <right style="thin">
        <color indexed="64"/>
      </right>
      <top style="thin">
        <color indexed="64"/>
      </top>
      <bottom/>
      <diagonal style="thick">
        <color indexed="64"/>
      </diagonal>
    </border>
    <border diagonalUp="1">
      <left style="medium">
        <color indexed="64"/>
      </left>
      <right style="thin">
        <color indexed="64"/>
      </right>
      <top/>
      <bottom/>
      <diagonal style="thick">
        <color indexed="64"/>
      </diagonal>
    </border>
    <border diagonalUp="1">
      <left style="medium">
        <color indexed="64"/>
      </left>
      <right style="thin">
        <color indexed="64"/>
      </right>
      <top/>
      <bottom style="thin">
        <color indexed="64"/>
      </bottom>
      <diagonal style="thick">
        <color indexed="64"/>
      </diagonal>
    </border>
    <border>
      <left style="thin">
        <color rgb="FFFFFFCC"/>
      </left>
      <right/>
      <top style="thin">
        <color rgb="FFFFFFCC"/>
      </top>
      <bottom/>
      <diagonal/>
    </border>
    <border>
      <left/>
      <right style="thin">
        <color rgb="FFFFFFCC"/>
      </right>
      <top style="thin">
        <color rgb="FFFFFFCC"/>
      </top>
      <bottom/>
      <diagonal/>
    </border>
    <border>
      <left style="thin">
        <color rgb="FFFFFFCC"/>
      </left>
      <right/>
      <top/>
      <bottom/>
      <diagonal/>
    </border>
    <border>
      <left/>
      <right style="thin">
        <color rgb="FFFFFFCC"/>
      </right>
      <top/>
      <bottom/>
      <diagonal/>
    </border>
    <border>
      <left style="thin">
        <color rgb="FFFFFFCC"/>
      </left>
      <right/>
      <top/>
      <bottom style="thin">
        <color rgb="FFFFFFCC"/>
      </bottom>
      <diagonal/>
    </border>
    <border>
      <left/>
      <right style="thin">
        <color rgb="FFFFFFCC"/>
      </right>
      <top/>
      <bottom style="thin">
        <color rgb="FFFFFFCC"/>
      </bottom>
      <diagonal/>
    </border>
    <border>
      <left style="medium">
        <color rgb="FF003366"/>
      </left>
      <right style="medium">
        <color rgb="FF003366"/>
      </right>
      <top style="medium">
        <color rgb="FF003366"/>
      </top>
      <bottom style="medium">
        <color rgb="FF003366"/>
      </bottom>
      <diagonal/>
    </border>
    <border>
      <left/>
      <right style="medium">
        <color rgb="FF003366"/>
      </right>
      <top/>
      <bottom/>
      <diagonal/>
    </border>
  </borders>
  <cellStyleXfs count="4">
    <xf numFmtId="0" fontId="0" fillId="0" borderId="0"/>
    <xf numFmtId="43" fontId="35" fillId="0" borderId="0" applyFont="0" applyFill="0" applyBorder="0" applyAlignment="0" applyProtection="0"/>
    <xf numFmtId="43" fontId="1" fillId="0" borderId="0" applyFont="0" applyFill="0" applyBorder="0" applyAlignment="0" applyProtection="0"/>
    <xf numFmtId="0" fontId="63" fillId="0" borderId="0"/>
  </cellStyleXfs>
  <cellXfs count="648">
    <xf numFmtId="0" fontId="0" fillId="0" borderId="0" xfId="0"/>
    <xf numFmtId="0" fontId="0" fillId="2" borderId="0" xfId="0" applyFill="1"/>
    <xf numFmtId="0" fontId="0" fillId="2" borderId="0" xfId="0" applyFill="1" applyAlignment="1">
      <alignment vertical="center"/>
    </xf>
    <xf numFmtId="0" fontId="0" fillId="2" borderId="0" xfId="0" applyFill="1" applyProtection="1">
      <protection hidden="1"/>
    </xf>
    <xf numFmtId="0" fontId="4" fillId="2" borderId="0" xfId="0" applyFont="1" applyFill="1" applyProtection="1">
      <protection hidden="1"/>
    </xf>
    <xf numFmtId="4" fontId="9" fillId="3" borderId="2" xfId="0" applyNumberFormat="1" applyFont="1" applyFill="1" applyBorder="1" applyAlignment="1" applyProtection="1">
      <alignment horizontal="right" vertical="center"/>
      <protection hidden="1"/>
    </xf>
    <xf numFmtId="4" fontId="9" fillId="3" borderId="2" xfId="0" applyNumberFormat="1" applyFont="1" applyFill="1" applyBorder="1" applyAlignment="1" applyProtection="1">
      <alignment horizontal="right" vertical="center"/>
    </xf>
    <xf numFmtId="0" fontId="13" fillId="2" borderId="0" xfId="0" applyFont="1" applyFill="1" applyProtection="1">
      <protection hidden="1"/>
    </xf>
    <xf numFmtId="4" fontId="9" fillId="3" borderId="3" xfId="0" applyNumberFormat="1" applyFont="1" applyFill="1" applyBorder="1" applyAlignment="1" applyProtection="1">
      <alignment horizontal="right" vertical="center"/>
      <protection hidden="1"/>
    </xf>
    <xf numFmtId="4" fontId="4" fillId="2" borderId="0" xfId="0" applyNumberFormat="1" applyFont="1" applyFill="1" applyProtection="1">
      <protection hidden="1"/>
    </xf>
    <xf numFmtId="0" fontId="10" fillId="2" borderId="0" xfId="0" applyFont="1" applyFill="1" applyProtection="1">
      <protection hidden="1"/>
    </xf>
    <xf numFmtId="0" fontId="4" fillId="2" borderId="0" xfId="0" applyNumberFormat="1" applyFont="1" applyFill="1" applyProtection="1">
      <protection hidden="1"/>
    </xf>
    <xf numFmtId="164" fontId="4" fillId="2" borderId="0" xfId="0" applyNumberFormat="1" applyFont="1" applyFill="1" applyProtection="1">
      <protection hidden="1"/>
    </xf>
    <xf numFmtId="0" fontId="10" fillId="2" borderId="0" xfId="0" applyFont="1" applyFill="1"/>
    <xf numFmtId="4" fontId="9" fillId="3" borderId="4" xfId="0" applyNumberFormat="1" applyFont="1" applyFill="1" applyBorder="1" applyAlignment="1" applyProtection="1">
      <alignment horizontal="right" vertical="center"/>
      <protection hidden="1"/>
    </xf>
    <xf numFmtId="3" fontId="20" fillId="3" borderId="5" xfId="0" applyNumberFormat="1" applyFont="1" applyFill="1" applyBorder="1" applyAlignment="1" applyProtection="1">
      <alignment horizontal="right" vertical="center"/>
    </xf>
    <xf numFmtId="0" fontId="0" fillId="3" borderId="0" xfId="0" applyFill="1" applyProtection="1"/>
    <xf numFmtId="0" fontId="0" fillId="3" borderId="0" xfId="0" applyFill="1" applyAlignment="1" applyProtection="1">
      <alignment horizontal="center"/>
    </xf>
    <xf numFmtId="0" fontId="15" fillId="3" borderId="0" xfId="0" applyFont="1" applyFill="1" applyAlignment="1" applyProtection="1">
      <alignment horizontal="left" wrapText="1"/>
    </xf>
    <xf numFmtId="0" fontId="2" fillId="3" borderId="0" xfId="0" applyFont="1" applyFill="1" applyProtection="1"/>
    <xf numFmtId="0" fontId="12" fillId="3" borderId="0" xfId="0" applyFont="1" applyFill="1" applyAlignment="1" applyProtection="1">
      <alignment horizontal="right"/>
    </xf>
    <xf numFmtId="0" fontId="17" fillId="3" borderId="0" xfId="0" applyFont="1" applyFill="1" applyAlignment="1" applyProtection="1">
      <alignment horizontal="right"/>
    </xf>
    <xf numFmtId="0" fontId="0" fillId="3" borderId="6" xfId="0" applyFill="1" applyBorder="1" applyProtection="1"/>
    <xf numFmtId="0" fontId="0" fillId="3" borderId="0" xfId="0" applyFill="1" applyAlignment="1" applyProtection="1">
      <alignment vertical="center" wrapText="1"/>
    </xf>
    <xf numFmtId="0" fontId="0" fillId="3" borderId="0" xfId="0" applyFill="1" applyAlignment="1" applyProtection="1">
      <alignment vertical="center"/>
    </xf>
    <xf numFmtId="0" fontId="0" fillId="3" borderId="0" xfId="0" applyFill="1" applyBorder="1" applyAlignment="1" applyProtection="1">
      <alignment horizontal="center" vertical="center" wrapText="1"/>
    </xf>
    <xf numFmtId="0" fontId="7" fillId="3" borderId="2" xfId="0" applyFont="1" applyFill="1" applyBorder="1" applyAlignment="1" applyProtection="1">
      <alignment horizontal="center" vertical="center" wrapText="1"/>
    </xf>
    <xf numFmtId="0" fontId="0" fillId="3" borderId="0" xfId="0" applyFill="1" applyBorder="1" applyAlignment="1" applyProtection="1">
      <alignment vertical="center"/>
    </xf>
    <xf numFmtId="0" fontId="0" fillId="2" borderId="0" xfId="0" applyFill="1" applyProtection="1"/>
    <xf numFmtId="0" fontId="23" fillId="3" borderId="0" xfId="0" applyFont="1" applyFill="1" applyAlignment="1" applyProtection="1">
      <alignment horizontal="center" vertical="center"/>
    </xf>
    <xf numFmtId="0" fontId="23" fillId="0" borderId="0" xfId="0" applyFont="1" applyAlignment="1" applyProtection="1">
      <alignment horizontal="center"/>
    </xf>
    <xf numFmtId="0" fontId="0" fillId="3" borderId="0" xfId="0" applyFill="1" applyBorder="1" applyAlignment="1" applyProtection="1">
      <alignment horizontal="left" vertical="center" wrapText="1"/>
    </xf>
    <xf numFmtId="0" fontId="20" fillId="3" borderId="0" xfId="0" applyFont="1" applyFill="1" applyBorder="1" applyAlignment="1" applyProtection="1">
      <alignment vertical="center"/>
    </xf>
    <xf numFmtId="0" fontId="7" fillId="3" borderId="7" xfId="0" applyFont="1" applyFill="1" applyBorder="1" applyAlignment="1" applyProtection="1">
      <alignment horizontal="center" vertical="center" wrapText="1"/>
    </xf>
    <xf numFmtId="0" fontId="23" fillId="0" borderId="0" xfId="0" applyFont="1" applyBorder="1" applyAlignment="1" applyProtection="1">
      <alignment horizontal="center"/>
    </xf>
    <xf numFmtId="0" fontId="0" fillId="3" borderId="0" xfId="0" applyFill="1" applyBorder="1" applyProtection="1">
      <protection hidden="1"/>
    </xf>
    <xf numFmtId="49" fontId="6" fillId="3" borderId="0" xfId="0" applyNumberFormat="1" applyFont="1" applyFill="1" applyBorder="1" applyProtection="1">
      <protection hidden="1"/>
    </xf>
    <xf numFmtId="0" fontId="5" fillId="3" borderId="0" xfId="0" applyFont="1" applyFill="1" applyBorder="1" applyProtection="1">
      <protection hidden="1"/>
    </xf>
    <xf numFmtId="166" fontId="6" fillId="3" borderId="0" xfId="0" applyNumberFormat="1" applyFont="1" applyFill="1" applyBorder="1" applyProtection="1">
      <protection hidden="1"/>
    </xf>
    <xf numFmtId="4" fontId="9" fillId="0" borderId="2" xfId="0" applyNumberFormat="1" applyFont="1" applyFill="1" applyBorder="1" applyAlignment="1" applyProtection="1">
      <alignment horizontal="right" vertical="center"/>
      <protection hidden="1"/>
    </xf>
    <xf numFmtId="4" fontId="9" fillId="0" borderId="0" xfId="0" applyNumberFormat="1" applyFont="1" applyFill="1" applyBorder="1" applyAlignment="1" applyProtection="1">
      <alignment horizontal="right" vertical="center"/>
      <protection hidden="1"/>
    </xf>
    <xf numFmtId="4" fontId="26" fillId="0" borderId="0" xfId="0" applyNumberFormat="1" applyFont="1" applyFill="1" applyBorder="1" applyAlignment="1" applyProtection="1">
      <alignment horizontal="right" vertical="center"/>
      <protection hidden="1"/>
    </xf>
    <xf numFmtId="4" fontId="25" fillId="0" borderId="0" xfId="0" applyNumberFormat="1" applyFont="1" applyFill="1" applyBorder="1" applyAlignment="1" applyProtection="1">
      <alignment horizontal="left" vertical="center"/>
      <protection hidden="1"/>
    </xf>
    <xf numFmtId="4" fontId="9" fillId="0" borderId="8" xfId="0" applyNumberFormat="1" applyFont="1" applyFill="1" applyBorder="1" applyAlignment="1" applyProtection="1">
      <alignment horizontal="right" vertical="center"/>
      <protection hidden="1"/>
    </xf>
    <xf numFmtId="4" fontId="26" fillId="0" borderId="8" xfId="0" applyNumberFormat="1" applyFont="1" applyFill="1" applyBorder="1" applyAlignment="1" applyProtection="1">
      <alignment horizontal="right" vertical="center"/>
      <protection hidden="1"/>
    </xf>
    <xf numFmtId="4" fontId="25" fillId="0" borderId="8" xfId="0" applyNumberFormat="1" applyFont="1" applyFill="1" applyBorder="1" applyAlignment="1" applyProtection="1">
      <alignment horizontal="left" vertical="center"/>
      <protection hidden="1"/>
    </xf>
    <xf numFmtId="0" fontId="24" fillId="3" borderId="0" xfId="0" applyFont="1" applyFill="1" applyBorder="1" applyProtection="1"/>
    <xf numFmtId="0" fontId="0" fillId="3" borderId="0" xfId="0" applyFill="1" applyBorder="1" applyProtection="1"/>
    <xf numFmtId="0" fontId="0" fillId="3" borderId="0" xfId="0" applyFill="1" applyBorder="1" applyAlignment="1" applyProtection="1"/>
    <xf numFmtId="0" fontId="0" fillId="3" borderId="0" xfId="0" applyFill="1" applyBorder="1" applyAlignment="1" applyProtection="1">
      <alignment horizontal="center"/>
    </xf>
    <xf numFmtId="0" fontId="19" fillId="3" borderId="0" xfId="0" applyFont="1" applyFill="1" applyBorder="1" applyAlignment="1" applyProtection="1">
      <alignment horizontal="center" vertical="center"/>
    </xf>
    <xf numFmtId="0" fontId="2" fillId="3" borderId="0" xfId="0" applyFont="1" applyFill="1" applyBorder="1" applyProtection="1"/>
    <xf numFmtId="0" fontId="0" fillId="0" borderId="0" xfId="0" applyFill="1" applyBorder="1" applyProtection="1"/>
    <xf numFmtId="0" fontId="7" fillId="0" borderId="0" xfId="0" applyFont="1" applyFill="1" applyBorder="1" applyAlignment="1" applyProtection="1">
      <alignment horizontal="center" vertical="center" wrapText="1"/>
    </xf>
    <xf numFmtId="0" fontId="8" fillId="0" borderId="0" xfId="0" applyFont="1" applyFill="1" applyBorder="1" applyAlignment="1" applyProtection="1">
      <alignment horizontal="left" vertical="top" wrapText="1"/>
    </xf>
    <xf numFmtId="0" fontId="6" fillId="3" borderId="0" xfId="0" applyFont="1" applyFill="1" applyBorder="1" applyProtection="1"/>
    <xf numFmtId="0" fontId="6" fillId="0" borderId="0" xfId="0" applyFont="1" applyFill="1" applyBorder="1" applyAlignment="1" applyProtection="1">
      <alignment horizontal="left" vertical="top" wrapText="1"/>
    </xf>
    <xf numFmtId="0" fontId="18" fillId="3" borderId="0" xfId="0" applyFont="1" applyFill="1" applyBorder="1" applyProtection="1"/>
    <xf numFmtId="0" fontId="11" fillId="3" borderId="6" xfId="0" applyFont="1" applyFill="1" applyBorder="1" applyAlignment="1" applyProtection="1">
      <alignment horizontal="right"/>
    </xf>
    <xf numFmtId="0" fontId="0" fillId="3" borderId="2" xfId="0" applyFill="1" applyBorder="1" applyAlignment="1" applyProtection="1">
      <alignment horizontal="center" vertical="center"/>
    </xf>
    <xf numFmtId="4" fontId="9" fillId="3" borderId="7" xfId="0" applyNumberFormat="1" applyFont="1" applyFill="1" applyBorder="1" applyAlignment="1" applyProtection="1">
      <alignment horizontal="right" vertical="center"/>
    </xf>
    <xf numFmtId="0" fontId="0" fillId="2" borderId="0" xfId="0" applyFill="1" applyAlignment="1" applyProtection="1">
      <alignment vertical="center"/>
    </xf>
    <xf numFmtId="0" fontId="25" fillId="0" borderId="8" xfId="0" applyFont="1" applyFill="1" applyBorder="1" applyAlignment="1" applyProtection="1">
      <alignment vertical="center"/>
    </xf>
    <xf numFmtId="0" fontId="0" fillId="0" borderId="8" xfId="0" applyFill="1" applyBorder="1" applyAlignment="1" applyProtection="1">
      <alignment horizontal="center" vertical="center" wrapText="1"/>
    </xf>
    <xf numFmtId="4" fontId="9" fillId="0" borderId="8" xfId="0" applyNumberFormat="1" applyFont="1" applyFill="1" applyBorder="1" applyAlignment="1" applyProtection="1">
      <alignment horizontal="right" vertical="center"/>
    </xf>
    <xf numFmtId="4" fontId="9" fillId="0" borderId="8" xfId="0" applyNumberFormat="1" applyFont="1" applyFill="1" applyBorder="1" applyAlignment="1" applyProtection="1">
      <alignment horizontal="center" vertical="center"/>
    </xf>
    <xf numFmtId="0" fontId="0" fillId="2" borderId="0" xfId="0" applyFill="1" applyBorder="1" applyAlignment="1" applyProtection="1">
      <alignment vertical="center"/>
    </xf>
    <xf numFmtId="0" fontId="25" fillId="0" borderId="0" xfId="0" applyFont="1" applyFill="1" applyBorder="1" applyAlignment="1" applyProtection="1">
      <alignment vertical="center"/>
    </xf>
    <xf numFmtId="0" fontId="0" fillId="0" borderId="0" xfId="0" applyFill="1" applyBorder="1" applyAlignment="1" applyProtection="1">
      <alignment horizontal="center" vertical="center" wrapText="1"/>
    </xf>
    <xf numFmtId="4" fontId="9" fillId="0" borderId="0" xfId="0" applyNumberFormat="1" applyFont="1" applyFill="1" applyBorder="1" applyAlignment="1" applyProtection="1">
      <alignment horizontal="right" vertical="center"/>
    </xf>
    <xf numFmtId="4" fontId="9" fillId="0" borderId="0" xfId="0" applyNumberFormat="1" applyFont="1" applyFill="1" applyBorder="1" applyAlignment="1" applyProtection="1">
      <alignment horizontal="center" vertical="center"/>
    </xf>
    <xf numFmtId="4" fontId="9" fillId="3" borderId="3" xfId="0" applyNumberFormat="1" applyFont="1" applyFill="1" applyBorder="1" applyAlignment="1" applyProtection="1">
      <alignment horizontal="right" vertical="center"/>
    </xf>
    <xf numFmtId="4" fontId="9" fillId="3" borderId="9" xfId="0" applyNumberFormat="1" applyFont="1" applyFill="1" applyBorder="1" applyAlignment="1" applyProtection="1">
      <alignment horizontal="right" vertical="center"/>
    </xf>
    <xf numFmtId="0" fontId="10" fillId="3" borderId="0" xfId="0" applyFont="1" applyFill="1" applyBorder="1" applyProtection="1"/>
    <xf numFmtId="0" fontId="7" fillId="3" borderId="0" xfId="0" applyFont="1" applyFill="1" applyBorder="1" applyAlignment="1" applyProtection="1">
      <alignment horizontal="right"/>
    </xf>
    <xf numFmtId="0" fontId="7" fillId="3" borderId="0" xfId="0" applyFont="1" applyFill="1" applyBorder="1" applyProtection="1"/>
    <xf numFmtId="0" fontId="7" fillId="3" borderId="2" xfId="0" applyFont="1" applyFill="1" applyBorder="1" applyAlignment="1" applyProtection="1">
      <alignment horizontal="center" vertical="center"/>
    </xf>
    <xf numFmtId="0" fontId="7" fillId="0" borderId="2" xfId="0" applyFont="1" applyFill="1" applyBorder="1" applyAlignment="1" applyProtection="1">
      <alignment horizontal="center" vertical="center"/>
    </xf>
    <xf numFmtId="0" fontId="7" fillId="0" borderId="2" xfId="0" applyFont="1" applyFill="1" applyBorder="1" applyAlignment="1" applyProtection="1">
      <alignment horizontal="center" vertical="center" wrapText="1"/>
    </xf>
    <xf numFmtId="0" fontId="4" fillId="2" borderId="0" xfId="0" applyFont="1" applyFill="1" applyProtection="1"/>
    <xf numFmtId="0" fontId="7" fillId="2" borderId="0" xfId="0" applyFont="1" applyFill="1" applyProtection="1"/>
    <xf numFmtId="0" fontId="20" fillId="3" borderId="0" xfId="0" applyNumberFormat="1" applyFont="1" applyFill="1" applyBorder="1" applyAlignment="1" applyProtection="1">
      <alignment horizontal="left" vertical="center"/>
    </xf>
    <xf numFmtId="0" fontId="20" fillId="3" borderId="0" xfId="0" applyNumberFormat="1" applyFont="1" applyFill="1" applyBorder="1" applyAlignment="1" applyProtection="1">
      <alignment horizontal="center" vertical="center"/>
    </xf>
    <xf numFmtId="0" fontId="21" fillId="3" borderId="0" xfId="0" applyNumberFormat="1" applyFont="1" applyFill="1" applyBorder="1" applyAlignment="1" applyProtection="1">
      <alignment horizontal="right" vertical="center"/>
      <protection hidden="1"/>
    </xf>
    <xf numFmtId="0" fontId="20" fillId="0" borderId="0" xfId="0" applyFont="1" applyFill="1" applyBorder="1" applyAlignment="1" applyProtection="1">
      <alignment vertical="center"/>
    </xf>
    <xf numFmtId="0" fontId="0" fillId="0" borderId="2" xfId="0" applyFill="1" applyBorder="1" applyAlignment="1" applyProtection="1">
      <alignment horizontal="center" vertical="center"/>
    </xf>
    <xf numFmtId="0" fontId="20" fillId="3" borderId="0" xfId="0" applyFont="1" applyFill="1" applyBorder="1" applyAlignment="1" applyProtection="1">
      <alignment vertical="center" wrapText="1"/>
    </xf>
    <xf numFmtId="0" fontId="18" fillId="3" borderId="0" xfId="0" applyFont="1" applyFill="1" applyProtection="1"/>
    <xf numFmtId="0" fontId="18" fillId="3" borderId="0" xfId="0" applyFont="1" applyFill="1" applyAlignment="1" applyProtection="1">
      <alignment horizontal="left"/>
    </xf>
    <xf numFmtId="0" fontId="18" fillId="3" borderId="0" xfId="0" applyFont="1" applyFill="1" applyAlignment="1" applyProtection="1">
      <alignment vertical="center"/>
    </xf>
    <xf numFmtId="4" fontId="9" fillId="3" borderId="10" xfId="0" applyNumberFormat="1" applyFont="1" applyFill="1" applyBorder="1" applyAlignment="1" applyProtection="1">
      <alignment horizontal="right" vertical="center"/>
      <protection hidden="1"/>
    </xf>
    <xf numFmtId="0" fontId="0" fillId="0" borderId="3" xfId="0" applyFill="1" applyBorder="1" applyAlignment="1" applyProtection="1">
      <alignment horizontal="center" vertical="center"/>
    </xf>
    <xf numFmtId="0" fontId="0" fillId="0" borderId="4" xfId="0" applyFill="1" applyBorder="1" applyAlignment="1" applyProtection="1">
      <alignment horizontal="center" vertical="center"/>
    </xf>
    <xf numFmtId="0" fontId="0" fillId="0" borderId="7" xfId="0" applyFill="1" applyBorder="1" applyAlignment="1" applyProtection="1">
      <alignment horizontal="center" vertical="center"/>
    </xf>
    <xf numFmtId="0" fontId="7" fillId="0" borderId="11" xfId="0" applyFont="1" applyFill="1" applyBorder="1" applyAlignment="1" applyProtection="1">
      <alignment horizontal="center" vertical="center"/>
    </xf>
    <xf numFmtId="0" fontId="7" fillId="0" borderId="12" xfId="0" applyFont="1" applyFill="1" applyBorder="1" applyAlignment="1" applyProtection="1">
      <alignment horizontal="center" vertical="center"/>
    </xf>
    <xf numFmtId="0" fontId="7" fillId="3" borderId="3" xfId="0" applyFont="1" applyFill="1" applyBorder="1" applyAlignment="1" applyProtection="1">
      <alignment horizontal="left" vertical="center" wrapText="1"/>
    </xf>
    <xf numFmtId="0" fontId="20" fillId="0" borderId="3" xfId="0" applyNumberFormat="1" applyFont="1" applyFill="1" applyBorder="1" applyAlignment="1" applyProtection="1">
      <alignment horizontal="left" vertical="center"/>
    </xf>
    <xf numFmtId="167" fontId="20" fillId="0" borderId="2" xfId="0" applyNumberFormat="1" applyFont="1" applyFill="1" applyBorder="1" applyAlignment="1" applyProtection="1">
      <alignment horizontal="center" vertical="center"/>
    </xf>
    <xf numFmtId="0" fontId="20" fillId="0" borderId="7" xfId="0" applyNumberFormat="1" applyFont="1" applyFill="1" applyBorder="1" applyAlignment="1" applyProtection="1">
      <alignment horizontal="center" vertical="center"/>
    </xf>
    <xf numFmtId="3" fontId="20" fillId="0" borderId="2" xfId="0" applyNumberFormat="1" applyFont="1" applyFill="1" applyBorder="1" applyAlignment="1" applyProtection="1">
      <alignment horizontal="right" vertical="center"/>
    </xf>
    <xf numFmtId="0" fontId="5" fillId="0" borderId="0" xfId="0" applyFont="1" applyFill="1" applyProtection="1">
      <protection hidden="1"/>
    </xf>
    <xf numFmtId="0" fontId="15" fillId="3" borderId="0" xfId="0" applyFont="1" applyFill="1" applyBorder="1" applyAlignment="1" applyProtection="1">
      <alignment horizontal="right" vertical="center"/>
    </xf>
    <xf numFmtId="0" fontId="0" fillId="2" borderId="0" xfId="0" applyFill="1" applyAlignment="1" applyProtection="1">
      <alignment vertical="top"/>
    </xf>
    <xf numFmtId="0" fontId="0" fillId="3" borderId="0" xfId="0" applyFill="1" applyBorder="1" applyAlignment="1" applyProtection="1">
      <alignment vertical="top"/>
    </xf>
    <xf numFmtId="0" fontId="9" fillId="3" borderId="0" xfId="0" applyFont="1" applyFill="1" applyBorder="1" applyAlignment="1" applyProtection="1">
      <alignment vertical="top"/>
    </xf>
    <xf numFmtId="0" fontId="0" fillId="0" borderId="0" xfId="0" applyFill="1" applyAlignment="1" applyProtection="1">
      <alignment vertical="top"/>
    </xf>
    <xf numFmtId="0" fontId="21" fillId="3" borderId="0" xfId="0" applyFont="1" applyFill="1" applyBorder="1" applyAlignment="1" applyProtection="1">
      <alignment horizontal="left" vertical="top" wrapText="1"/>
    </xf>
    <xf numFmtId="0" fontId="30" fillId="3" borderId="2" xfId="0" applyFont="1" applyFill="1" applyBorder="1" applyAlignment="1" applyProtection="1">
      <alignment horizontal="center" vertical="center"/>
    </xf>
    <xf numFmtId="0" fontId="22" fillId="3" borderId="0" xfId="0" applyFont="1" applyFill="1" applyAlignment="1" applyProtection="1">
      <alignment horizontal="center" vertical="center" wrapText="1"/>
    </xf>
    <xf numFmtId="0" fontId="1" fillId="3" borderId="0" xfId="0" applyFont="1" applyFill="1" applyAlignment="1" applyProtection="1">
      <alignment horizontal="left" vertical="center" wrapText="1"/>
    </xf>
    <xf numFmtId="0" fontId="16" fillId="3" borderId="6" xfId="0" applyFont="1" applyFill="1" applyBorder="1" applyAlignment="1" applyProtection="1">
      <alignment horizontal="center"/>
    </xf>
    <xf numFmtId="0" fontId="21" fillId="0" borderId="0" xfId="0" applyFont="1" applyFill="1" applyBorder="1" applyAlignment="1" applyProtection="1">
      <alignment horizontal="left" vertical="center"/>
    </xf>
    <xf numFmtId="0" fontId="3" fillId="3" borderId="0" xfId="0" applyFont="1" applyFill="1" applyBorder="1" applyAlignment="1" applyProtection="1">
      <alignment horizontal="right" vertical="center"/>
    </xf>
    <xf numFmtId="0" fontId="31" fillId="2" borderId="0" xfId="0" applyFont="1" applyFill="1" applyProtection="1"/>
    <xf numFmtId="0" fontId="43" fillId="2" borderId="0" xfId="0" applyFont="1" applyFill="1" applyProtection="1"/>
    <xf numFmtId="0" fontId="31" fillId="2" borderId="0" xfId="0" applyFont="1" applyFill="1" applyProtection="1">
      <protection hidden="1"/>
    </xf>
    <xf numFmtId="0" fontId="44" fillId="2" borderId="0" xfId="0" applyFont="1" applyFill="1" applyProtection="1">
      <protection hidden="1"/>
    </xf>
    <xf numFmtId="0" fontId="44" fillId="2" borderId="0" xfId="0" applyFont="1" applyFill="1" applyProtection="1"/>
    <xf numFmtId="0" fontId="45" fillId="2" borderId="0" xfId="0" applyFont="1" applyFill="1" applyProtection="1"/>
    <xf numFmtId="0" fontId="31" fillId="2" borderId="0" xfId="0" applyFont="1" applyFill="1" applyAlignment="1" applyProtection="1">
      <alignment vertical="center"/>
      <protection hidden="1"/>
    </xf>
    <xf numFmtId="0" fontId="43" fillId="2" borderId="0" xfId="0" applyFont="1" applyFill="1" applyAlignment="1" applyProtection="1">
      <alignment vertical="center"/>
    </xf>
    <xf numFmtId="0" fontId="31" fillId="2" borderId="0" xfId="0" applyFont="1" applyFill="1" applyAlignment="1" applyProtection="1">
      <alignment vertical="center"/>
    </xf>
    <xf numFmtId="0" fontId="43" fillId="2" borderId="0" xfId="0" applyFont="1" applyFill="1" applyBorder="1" applyAlignment="1" applyProtection="1">
      <alignment vertical="center"/>
    </xf>
    <xf numFmtId="0" fontId="31" fillId="2" borderId="0" xfId="0" applyFont="1" applyFill="1" applyBorder="1" applyAlignment="1" applyProtection="1">
      <alignment vertical="center"/>
    </xf>
    <xf numFmtId="0" fontId="31" fillId="2" borderId="0" xfId="0" applyFont="1" applyFill="1" applyAlignment="1" applyProtection="1">
      <alignment vertical="top"/>
    </xf>
    <xf numFmtId="0" fontId="43" fillId="2" borderId="0" xfId="0" applyFont="1" applyFill="1" applyAlignment="1" applyProtection="1">
      <alignment vertical="top"/>
    </xf>
    <xf numFmtId="0" fontId="46" fillId="2" borderId="0" xfId="0" applyFont="1" applyFill="1" applyProtection="1"/>
    <xf numFmtId="0" fontId="47" fillId="2" borderId="0" xfId="0" applyFont="1" applyFill="1" applyProtection="1"/>
    <xf numFmtId="0" fontId="48" fillId="2" borderId="0" xfId="0" applyFont="1" applyFill="1" applyProtection="1"/>
    <xf numFmtId="0" fontId="24" fillId="3" borderId="0" xfId="0" applyFont="1" applyFill="1" applyProtection="1"/>
    <xf numFmtId="0" fontId="33" fillId="4" borderId="0" xfId="0" applyFont="1" applyFill="1" applyBorder="1" applyProtection="1"/>
    <xf numFmtId="0" fontId="34" fillId="4" borderId="0" xfId="0" applyFont="1" applyFill="1" applyBorder="1" applyProtection="1"/>
    <xf numFmtId="14" fontId="34" fillId="4" borderId="0" xfId="0" applyNumberFormat="1" applyFont="1" applyFill="1" applyBorder="1" applyProtection="1"/>
    <xf numFmtId="0" fontId="34" fillId="4" borderId="0" xfId="0" applyFont="1" applyFill="1" applyBorder="1" applyAlignment="1" applyProtection="1">
      <alignment horizontal="center"/>
    </xf>
    <xf numFmtId="168" fontId="34" fillId="4" borderId="0" xfId="2" applyNumberFormat="1" applyFont="1" applyFill="1" applyBorder="1" applyAlignment="1" applyProtection="1">
      <alignment horizontal="right"/>
    </xf>
    <xf numFmtId="168" fontId="34" fillId="4" borderId="0" xfId="0" applyNumberFormat="1" applyFont="1" applyFill="1" applyBorder="1" applyAlignment="1" applyProtection="1">
      <alignment horizontal="right"/>
    </xf>
    <xf numFmtId="1" fontId="34" fillId="4" borderId="0" xfId="0" applyNumberFormat="1" applyFont="1" applyFill="1" applyBorder="1" applyProtection="1"/>
    <xf numFmtId="0" fontId="34" fillId="0" borderId="0" xfId="0" applyFont="1" applyFill="1" applyBorder="1" applyProtection="1"/>
    <xf numFmtId="0" fontId="36" fillId="4" borderId="0" xfId="0" applyFont="1" applyFill="1" applyBorder="1" applyAlignment="1" applyProtection="1">
      <alignment horizontal="left" vertical="top" wrapText="1"/>
    </xf>
    <xf numFmtId="3" fontId="38" fillId="4" borderId="0" xfId="2" applyNumberFormat="1" applyFont="1" applyFill="1" applyBorder="1" applyAlignment="1" applyProtection="1">
      <alignment horizontal="left" vertical="center"/>
    </xf>
    <xf numFmtId="0" fontId="34" fillId="0" borderId="0" xfId="0" applyFont="1" applyFill="1" applyBorder="1" applyAlignment="1" applyProtection="1">
      <alignment horizontal="left" vertical="top"/>
    </xf>
    <xf numFmtId="0" fontId="36" fillId="4" borderId="0" xfId="0" applyFont="1" applyFill="1" applyBorder="1" applyAlignment="1" applyProtection="1">
      <alignment vertical="top" wrapText="1"/>
    </xf>
    <xf numFmtId="14" fontId="34" fillId="4" borderId="0" xfId="0" applyNumberFormat="1" applyFont="1" applyFill="1" applyBorder="1" applyAlignment="1" applyProtection="1">
      <alignment horizontal="left" vertical="top"/>
    </xf>
    <xf numFmtId="0" fontId="34" fillId="4" borderId="0" xfId="0" applyFont="1" applyFill="1" applyBorder="1" applyAlignment="1" applyProtection="1">
      <alignment horizontal="center" vertical="top"/>
    </xf>
    <xf numFmtId="14" fontId="34" fillId="4" borderId="0" xfId="0" applyNumberFormat="1" applyFont="1" applyFill="1" applyBorder="1" applyAlignment="1" applyProtection="1">
      <alignment vertical="top"/>
    </xf>
    <xf numFmtId="168" fontId="34" fillId="4" borderId="0" xfId="2" applyNumberFormat="1" applyFont="1" applyFill="1" applyBorder="1" applyAlignment="1" applyProtection="1">
      <alignment horizontal="right" vertical="top"/>
    </xf>
    <xf numFmtId="168" fontId="34" fillId="4" borderId="0" xfId="0" applyNumberFormat="1" applyFont="1" applyFill="1" applyBorder="1" applyAlignment="1" applyProtection="1">
      <alignment horizontal="right" vertical="top"/>
    </xf>
    <xf numFmtId="0" fontId="34" fillId="4" borderId="0" xfId="0" applyFont="1" applyFill="1" applyBorder="1" applyAlignment="1" applyProtection="1">
      <alignment vertical="top"/>
    </xf>
    <xf numFmtId="1" fontId="34" fillId="4" borderId="0" xfId="0" applyNumberFormat="1" applyFont="1" applyFill="1" applyBorder="1" applyAlignment="1" applyProtection="1">
      <alignment vertical="top"/>
    </xf>
    <xf numFmtId="0" fontId="34" fillId="0" borderId="0" xfId="0" applyFont="1" applyFill="1" applyBorder="1" applyAlignment="1" applyProtection="1">
      <alignment vertical="top"/>
    </xf>
    <xf numFmtId="49" fontId="39" fillId="3" borderId="13" xfId="0" applyNumberFormat="1" applyFont="1" applyFill="1" applyBorder="1" applyAlignment="1" applyProtection="1">
      <alignment vertical="top"/>
    </xf>
    <xf numFmtId="49" fontId="39" fillId="3" borderId="14" xfId="0" applyNumberFormat="1" applyFont="1" applyFill="1" applyBorder="1" applyAlignment="1" applyProtection="1">
      <alignment vertical="top"/>
    </xf>
    <xf numFmtId="14" fontId="39" fillId="3" borderId="14" xfId="0" applyNumberFormat="1" applyFont="1" applyFill="1" applyBorder="1" applyAlignment="1" applyProtection="1">
      <alignment horizontal="right" vertical="top"/>
    </xf>
    <xf numFmtId="49" fontId="39" fillId="3" borderId="14" xfId="0" applyNumberFormat="1" applyFont="1" applyFill="1" applyBorder="1" applyAlignment="1" applyProtection="1">
      <alignment horizontal="center" vertical="top"/>
    </xf>
    <xf numFmtId="168" fontId="39" fillId="3" borderId="14" xfId="2" applyNumberFormat="1" applyFont="1" applyFill="1" applyBorder="1" applyAlignment="1" applyProtection="1">
      <alignment horizontal="right" vertical="top"/>
    </xf>
    <xf numFmtId="168" fontId="39" fillId="3" borderId="14" xfId="0" applyNumberFormat="1" applyFont="1" applyFill="1" applyBorder="1" applyAlignment="1" applyProtection="1">
      <alignment horizontal="right" vertical="top"/>
    </xf>
    <xf numFmtId="49" fontId="40" fillId="3" borderId="14" xfId="0" applyNumberFormat="1" applyFont="1" applyFill="1" applyBorder="1" applyAlignment="1" applyProtection="1">
      <alignment horizontal="center" vertical="top"/>
    </xf>
    <xf numFmtId="168" fontId="40" fillId="3" borderId="14" xfId="2" applyNumberFormat="1" applyFont="1" applyFill="1" applyBorder="1" applyAlignment="1" applyProtection="1">
      <alignment horizontal="right" vertical="top"/>
    </xf>
    <xf numFmtId="1" fontId="39" fillId="3" borderId="15" xfId="0" applyNumberFormat="1" applyFont="1" applyFill="1" applyBorder="1" applyAlignment="1" applyProtection="1">
      <alignment horizontal="right" vertical="top"/>
    </xf>
    <xf numFmtId="49" fontId="39" fillId="0" borderId="0" xfId="0" applyNumberFormat="1" applyFont="1" applyBorder="1" applyAlignment="1" applyProtection="1"/>
    <xf numFmtId="49" fontId="37" fillId="3" borderId="16" xfId="0" applyNumberFormat="1" applyFont="1" applyFill="1" applyBorder="1" applyAlignment="1" applyProtection="1">
      <alignment vertical="top"/>
    </xf>
    <xf numFmtId="49" fontId="37" fillId="3" borderId="17" xfId="0" applyNumberFormat="1" applyFont="1" applyFill="1" applyBorder="1" applyAlignment="1" applyProtection="1">
      <alignment vertical="top"/>
    </xf>
    <xf numFmtId="14" fontId="37" fillId="3" borderId="17" xfId="0" applyNumberFormat="1" applyFont="1" applyFill="1" applyBorder="1" applyAlignment="1" applyProtection="1">
      <alignment horizontal="right" vertical="top"/>
    </xf>
    <xf numFmtId="49" fontId="37" fillId="3" borderId="17" xfId="0" applyNumberFormat="1" applyFont="1" applyFill="1" applyBorder="1" applyAlignment="1" applyProtection="1">
      <alignment horizontal="center" vertical="top"/>
    </xf>
    <xf numFmtId="168" fontId="37" fillId="3" borderId="17" xfId="2" applyNumberFormat="1" applyFont="1" applyFill="1" applyBorder="1" applyAlignment="1" applyProtection="1">
      <alignment horizontal="right" vertical="top"/>
    </xf>
    <xf numFmtId="168" fontId="37" fillId="3" borderId="17" xfId="0" applyNumberFormat="1" applyFont="1" applyFill="1" applyBorder="1" applyAlignment="1" applyProtection="1">
      <alignment horizontal="right" vertical="top"/>
    </xf>
    <xf numFmtId="1" fontId="37" fillId="3" borderId="18" xfId="0" applyNumberFormat="1" applyFont="1" applyFill="1" applyBorder="1" applyAlignment="1" applyProtection="1">
      <alignment horizontal="right" vertical="top"/>
    </xf>
    <xf numFmtId="49" fontId="37" fillId="0" borderId="0" xfId="0" applyNumberFormat="1" applyFont="1" applyBorder="1" applyAlignment="1" applyProtection="1"/>
    <xf numFmtId="49" fontId="37" fillId="3" borderId="19" xfId="0" applyNumberFormat="1" applyFont="1" applyFill="1" applyBorder="1" applyAlignment="1" applyProtection="1">
      <alignment vertical="top"/>
    </xf>
    <xf numFmtId="49" fontId="37" fillId="3" borderId="20" xfId="0" applyNumberFormat="1" applyFont="1" applyFill="1" applyBorder="1" applyAlignment="1" applyProtection="1">
      <alignment vertical="top"/>
    </xf>
    <xf numFmtId="14" fontId="37" fillId="3" borderId="20" xfId="0" applyNumberFormat="1" applyFont="1" applyFill="1" applyBorder="1" applyAlignment="1" applyProtection="1">
      <alignment horizontal="right" vertical="top"/>
    </xf>
    <xf numFmtId="49" fontId="37" fillId="3" borderId="20" xfId="0" applyNumberFormat="1" applyFont="1" applyFill="1" applyBorder="1" applyAlignment="1" applyProtection="1">
      <alignment horizontal="center" vertical="top"/>
    </xf>
    <xf numFmtId="168" fontId="37" fillId="3" borderId="20" xfId="2" applyNumberFormat="1" applyFont="1" applyFill="1" applyBorder="1" applyAlignment="1" applyProtection="1">
      <alignment horizontal="right" vertical="top"/>
    </xf>
    <xf numFmtId="168" fontId="37" fillId="3" borderId="20" xfId="0" applyNumberFormat="1" applyFont="1" applyFill="1" applyBorder="1" applyAlignment="1" applyProtection="1">
      <alignment horizontal="right" vertical="top"/>
    </xf>
    <xf numFmtId="1" fontId="37" fillId="3" borderId="21" xfId="0" applyNumberFormat="1" applyFont="1" applyFill="1" applyBorder="1" applyAlignment="1" applyProtection="1">
      <alignment horizontal="right" vertical="top"/>
    </xf>
    <xf numFmtId="49" fontId="34" fillId="0" borderId="0" xfId="0" applyNumberFormat="1" applyFont="1" applyBorder="1" applyProtection="1">
      <protection locked="0"/>
    </xf>
    <xf numFmtId="14" fontId="34" fillId="0" borderId="0" xfId="0" applyNumberFormat="1" applyFont="1" applyBorder="1" applyProtection="1">
      <protection locked="0"/>
    </xf>
    <xf numFmtId="49" fontId="34" fillId="0" borderId="0" xfId="0" applyNumberFormat="1" applyFont="1" applyBorder="1" applyAlignment="1" applyProtection="1">
      <alignment horizontal="center"/>
      <protection locked="0"/>
    </xf>
    <xf numFmtId="168" fontId="34" fillId="0" borderId="0" xfId="2" applyNumberFormat="1" applyFont="1" applyBorder="1" applyAlignment="1" applyProtection="1">
      <alignment horizontal="right"/>
      <protection locked="0"/>
    </xf>
    <xf numFmtId="168" fontId="34" fillId="0" borderId="0" xfId="0" applyNumberFormat="1" applyFont="1" applyBorder="1" applyAlignment="1" applyProtection="1">
      <alignment horizontal="right"/>
      <protection locked="0"/>
    </xf>
    <xf numFmtId="1" fontId="34" fillId="0" borderId="0" xfId="0" applyNumberFormat="1" applyFont="1" applyBorder="1" applyProtection="1">
      <protection locked="0"/>
    </xf>
    <xf numFmtId="0" fontId="34" fillId="0" borderId="0" xfId="0" applyFont="1" applyBorder="1" applyProtection="1">
      <protection locked="0"/>
    </xf>
    <xf numFmtId="0" fontId="34" fillId="0" borderId="0" xfId="0" applyNumberFormat="1" applyFont="1" applyBorder="1" applyProtection="1">
      <protection locked="0"/>
    </xf>
    <xf numFmtId="0" fontId="34" fillId="0" borderId="0" xfId="0" applyNumberFormat="1" applyFont="1" applyBorder="1" applyAlignment="1" applyProtection="1">
      <alignment horizontal="center"/>
      <protection locked="0"/>
    </xf>
    <xf numFmtId="0" fontId="34" fillId="0" borderId="0" xfId="2" applyNumberFormat="1" applyFont="1" applyBorder="1" applyAlignment="1" applyProtection="1">
      <alignment horizontal="right"/>
      <protection locked="0"/>
    </xf>
    <xf numFmtId="0" fontId="34" fillId="0" borderId="0" xfId="0" applyNumberFormat="1" applyFont="1" applyBorder="1" applyAlignment="1" applyProtection="1">
      <alignment horizontal="right"/>
      <protection locked="0"/>
    </xf>
    <xf numFmtId="0" fontId="34" fillId="5" borderId="0" xfId="0" applyNumberFormat="1" applyFont="1" applyFill="1" applyBorder="1" applyProtection="1">
      <protection locked="0"/>
    </xf>
    <xf numFmtId="167" fontId="34" fillId="5" borderId="0" xfId="0" applyNumberFormat="1" applyFont="1" applyFill="1" applyBorder="1" applyProtection="1">
      <protection locked="0"/>
    </xf>
    <xf numFmtId="0" fontId="34" fillId="0" borderId="0" xfId="0" applyNumberFormat="1" applyFont="1" applyFill="1" applyBorder="1" applyProtection="1">
      <protection locked="0"/>
    </xf>
    <xf numFmtId="0" fontId="34" fillId="0" borderId="0" xfId="0" applyNumberFormat="1" applyFont="1" applyFill="1" applyBorder="1" applyAlignment="1" applyProtection="1">
      <alignment horizontal="center"/>
      <protection locked="0"/>
    </xf>
    <xf numFmtId="0" fontId="34" fillId="0" borderId="0" xfId="2" applyNumberFormat="1" applyFont="1" applyFill="1" applyBorder="1" applyAlignment="1" applyProtection="1">
      <alignment horizontal="right"/>
      <protection locked="0"/>
    </xf>
    <xf numFmtId="0" fontId="34" fillId="0" borderId="0" xfId="0" applyNumberFormat="1" applyFont="1" applyFill="1" applyBorder="1" applyAlignment="1" applyProtection="1">
      <alignment horizontal="right"/>
      <protection locked="0"/>
    </xf>
    <xf numFmtId="2" fontId="39" fillId="3" borderId="1" xfId="0" applyNumberFormat="1" applyFont="1" applyFill="1" applyBorder="1" applyAlignment="1" applyProtection="1">
      <alignment horizontal="left" vertical="center" wrapText="1"/>
      <protection locked="0"/>
    </xf>
    <xf numFmtId="0" fontId="34" fillId="3" borderId="1" xfId="0" applyNumberFormat="1" applyFont="1" applyFill="1" applyBorder="1" applyAlignment="1" applyProtection="1">
      <alignment horizontal="left" vertical="top" wrapText="1"/>
      <protection locked="0"/>
    </xf>
    <xf numFmtId="0" fontId="10" fillId="2" borderId="0" xfId="0" applyFont="1" applyFill="1" applyProtection="1"/>
    <xf numFmtId="0" fontId="46" fillId="2" borderId="0" xfId="0" applyFont="1" applyFill="1" applyProtection="1">
      <protection hidden="1"/>
    </xf>
    <xf numFmtId="0" fontId="48" fillId="2" borderId="0" xfId="0" applyFont="1" applyFill="1" applyProtection="1">
      <protection hidden="1"/>
    </xf>
    <xf numFmtId="4" fontId="48" fillId="2" borderId="0" xfId="0" applyNumberFormat="1" applyFont="1" applyFill="1" applyAlignment="1" applyProtection="1">
      <alignment horizontal="center"/>
      <protection hidden="1"/>
    </xf>
    <xf numFmtId="0" fontId="48" fillId="2" borderId="0" xfId="0" applyNumberFormat="1" applyFont="1" applyFill="1" applyBorder="1" applyAlignment="1" applyProtection="1">
      <alignment horizontal="left" vertical="center"/>
    </xf>
    <xf numFmtId="4" fontId="48" fillId="2" borderId="0" xfId="0" applyNumberFormat="1" applyFont="1" applyFill="1" applyProtection="1">
      <protection hidden="1"/>
    </xf>
    <xf numFmtId="3" fontId="48" fillId="2" borderId="0" xfId="0" applyNumberFormat="1" applyFont="1" applyFill="1" applyProtection="1">
      <protection hidden="1"/>
    </xf>
    <xf numFmtId="165" fontId="48" fillId="2" borderId="0" xfId="0" applyNumberFormat="1" applyFont="1" applyFill="1" applyProtection="1">
      <protection hidden="1"/>
    </xf>
    <xf numFmtId="0" fontId="48" fillId="2" borderId="0" xfId="0" applyNumberFormat="1" applyFont="1" applyFill="1" applyProtection="1">
      <protection hidden="1"/>
    </xf>
    <xf numFmtId="164" fontId="48" fillId="2" borderId="0" xfId="0" applyNumberFormat="1" applyFont="1" applyFill="1" applyProtection="1">
      <protection hidden="1"/>
    </xf>
    <xf numFmtId="1" fontId="48" fillId="2" borderId="0" xfId="0" applyNumberFormat="1" applyFont="1" applyFill="1" applyProtection="1">
      <protection hidden="1"/>
    </xf>
    <xf numFmtId="3" fontId="31" fillId="2" borderId="0" xfId="0" applyNumberFormat="1" applyFont="1" applyFill="1" applyProtection="1">
      <protection hidden="1"/>
    </xf>
    <xf numFmtId="1" fontId="31" fillId="2" borderId="0" xfId="0" applyNumberFormat="1" applyFont="1" applyFill="1" applyProtection="1">
      <protection hidden="1"/>
    </xf>
    <xf numFmtId="3" fontId="31" fillId="2" borderId="0" xfId="0" applyNumberFormat="1" applyFont="1" applyFill="1" applyBorder="1" applyAlignment="1" applyProtection="1">
      <alignment vertical="center"/>
      <protection hidden="1"/>
    </xf>
    <xf numFmtId="0" fontId="31" fillId="2" borderId="0" xfId="0" applyFont="1" applyFill="1" applyBorder="1" applyAlignment="1" applyProtection="1">
      <alignment vertical="center"/>
      <protection hidden="1"/>
    </xf>
    <xf numFmtId="3" fontId="31" fillId="2" borderId="0" xfId="0" applyNumberFormat="1" applyFont="1" applyFill="1" applyAlignment="1" applyProtection="1">
      <alignment vertical="center"/>
      <protection hidden="1"/>
    </xf>
    <xf numFmtId="0" fontId="31" fillId="2" borderId="0" xfId="0" applyFont="1" applyFill="1"/>
    <xf numFmtId="167" fontId="31" fillId="2" borderId="0" xfId="0" applyNumberFormat="1" applyFont="1" applyFill="1"/>
    <xf numFmtId="49" fontId="31" fillId="2" borderId="0" xfId="0" applyNumberFormat="1" applyFont="1" applyFill="1" applyAlignment="1" applyProtection="1">
      <alignment vertical="center"/>
      <protection hidden="1"/>
    </xf>
    <xf numFmtId="0" fontId="31" fillId="2" borderId="0" xfId="0" applyFont="1" applyFill="1" applyAlignment="1">
      <alignment vertical="center"/>
    </xf>
    <xf numFmtId="4" fontId="34" fillId="5" borderId="0" xfId="0" applyNumberFormat="1" applyFont="1" applyFill="1" applyBorder="1" applyProtection="1">
      <protection locked="0"/>
    </xf>
    <xf numFmtId="0" fontId="53" fillId="3" borderId="0" xfId="0" applyNumberFormat="1" applyFont="1" applyFill="1" applyBorder="1" applyAlignment="1" applyProtection="1">
      <alignment horizontal="left" vertical="center"/>
    </xf>
    <xf numFmtId="0" fontId="3" fillId="0" borderId="0" xfId="0" applyFont="1" applyFill="1" applyBorder="1" applyAlignment="1" applyProtection="1">
      <alignment horizontal="center" vertical="center"/>
    </xf>
    <xf numFmtId="0" fontId="1" fillId="0" borderId="0" xfId="0" applyFont="1" applyFill="1" applyBorder="1" applyAlignment="1" applyProtection="1">
      <alignment vertical="center" wrapText="1"/>
    </xf>
    <xf numFmtId="0" fontId="22" fillId="0" borderId="0" xfId="0" applyFont="1" applyFill="1" applyBorder="1" applyAlignment="1" applyProtection="1">
      <alignment horizontal="center" vertical="center" wrapText="1"/>
    </xf>
    <xf numFmtId="0" fontId="0" fillId="0" borderId="0" xfId="0" applyFill="1" applyBorder="1" applyAlignment="1" applyProtection="1">
      <alignment vertical="center"/>
    </xf>
    <xf numFmtId="0" fontId="31" fillId="0" borderId="0" xfId="0" applyFont="1" applyFill="1" applyBorder="1" applyAlignment="1" applyProtection="1">
      <alignment vertical="center"/>
    </xf>
    <xf numFmtId="3" fontId="20" fillId="0" borderId="0" xfId="0" applyNumberFormat="1" applyFont="1" applyFill="1" applyBorder="1" applyAlignment="1" applyProtection="1">
      <alignment horizontal="right" vertical="center"/>
    </xf>
    <xf numFmtId="0" fontId="7" fillId="3" borderId="0" xfId="0" applyFont="1" applyFill="1" applyAlignment="1" applyProtection="1">
      <alignment vertical="center"/>
    </xf>
    <xf numFmtId="0" fontId="6" fillId="3" borderId="0" xfId="0" applyFont="1" applyFill="1" applyProtection="1"/>
    <xf numFmtId="0" fontId="8" fillId="3" borderId="0" xfId="0" applyFont="1" applyFill="1" applyProtection="1"/>
    <xf numFmtId="0" fontId="8" fillId="3" borderId="2" xfId="0" applyFont="1" applyFill="1" applyBorder="1" applyAlignment="1" applyProtection="1">
      <alignment horizontal="center" vertical="center"/>
    </xf>
    <xf numFmtId="0" fontId="14" fillId="3" borderId="8" xfId="0" applyFont="1" applyFill="1" applyBorder="1" applyAlignment="1" applyProtection="1">
      <alignment horizontal="center" vertical="center"/>
    </xf>
    <xf numFmtId="0" fontId="54" fillId="0" borderId="12" xfId="0" applyFont="1" applyFill="1" applyBorder="1" applyAlignment="1" applyProtection="1">
      <alignment horizontal="center" vertical="center"/>
    </xf>
    <xf numFmtId="0" fontId="15" fillId="3" borderId="0" xfId="0" applyFont="1" applyFill="1" applyProtection="1"/>
    <xf numFmtId="0" fontId="15" fillId="3" borderId="2" xfId="0" applyFont="1" applyFill="1" applyBorder="1" applyAlignment="1" applyProtection="1">
      <alignment horizontal="center" vertical="center" wrapText="1"/>
    </xf>
    <xf numFmtId="0" fontId="15" fillId="3" borderId="2" xfId="0" applyFont="1" applyFill="1" applyBorder="1" applyAlignment="1" applyProtection="1">
      <alignment horizontal="left" vertical="center" wrapText="1"/>
    </xf>
    <xf numFmtId="0" fontId="15" fillId="3" borderId="3" xfId="0" applyFont="1" applyFill="1" applyBorder="1" applyAlignment="1" applyProtection="1">
      <alignment horizontal="center" vertical="center" wrapText="1"/>
    </xf>
    <xf numFmtId="0" fontId="15" fillId="0" borderId="4" xfId="0" applyFont="1" applyFill="1" applyBorder="1" applyAlignment="1" applyProtection="1">
      <alignment horizontal="center" vertical="center" wrapText="1"/>
    </xf>
    <xf numFmtId="0" fontId="15" fillId="3" borderId="7" xfId="0" applyFont="1" applyFill="1" applyBorder="1" applyAlignment="1" applyProtection="1">
      <alignment horizontal="center" vertical="center" wrapText="1"/>
    </xf>
    <xf numFmtId="0" fontId="15" fillId="0" borderId="2" xfId="0" applyFont="1" applyFill="1" applyBorder="1" applyAlignment="1" applyProtection="1">
      <alignment horizontal="center" vertical="center" wrapText="1"/>
    </xf>
    <xf numFmtId="0" fontId="56" fillId="3" borderId="0" xfId="0" applyFont="1" applyFill="1" applyBorder="1" applyAlignment="1" applyProtection="1">
      <alignment horizontal="center"/>
    </xf>
    <xf numFmtId="0" fontId="0" fillId="0" borderId="0" xfId="0" applyFill="1" applyProtection="1"/>
    <xf numFmtId="0" fontId="27" fillId="0" borderId="0" xfId="0" applyFont="1" applyFill="1" applyBorder="1" applyAlignment="1" applyProtection="1">
      <alignment horizontal="center" vertical="center"/>
    </xf>
    <xf numFmtId="0" fontId="49" fillId="2" borderId="0" xfId="0" applyFont="1" applyFill="1" applyProtection="1"/>
    <xf numFmtId="167" fontId="31" fillId="2" borderId="0" xfId="0" applyNumberFormat="1" applyFont="1" applyFill="1" applyProtection="1"/>
    <xf numFmtId="0" fontId="5" fillId="0" borderId="0" xfId="0" applyFont="1" applyFill="1" applyProtection="1"/>
    <xf numFmtId="0" fontId="6" fillId="2" borderId="0" xfId="0" applyFont="1" applyFill="1" applyProtection="1"/>
    <xf numFmtId="0" fontId="55" fillId="2" borderId="0" xfId="0" applyFont="1" applyFill="1" applyProtection="1"/>
    <xf numFmtId="0" fontId="15" fillId="2" borderId="0" xfId="0" applyFont="1" applyFill="1" applyProtection="1"/>
    <xf numFmtId="49" fontId="31" fillId="2" borderId="0" xfId="0" applyNumberFormat="1" applyFont="1" applyFill="1" applyProtection="1"/>
    <xf numFmtId="49" fontId="31" fillId="2" borderId="0" xfId="0" applyNumberFormat="1" applyFont="1" applyFill="1" applyAlignment="1" applyProtection="1">
      <alignment vertical="center"/>
    </xf>
    <xf numFmtId="0" fontId="52" fillId="0" borderId="0" xfId="0" applyFont="1" applyFill="1" applyProtection="1"/>
    <xf numFmtId="0" fontId="45" fillId="2" borderId="0" xfId="0" applyNumberFormat="1" applyFont="1" applyFill="1" applyProtection="1"/>
    <xf numFmtId="0" fontId="45" fillId="2" borderId="0" xfId="0" applyFont="1" applyFill="1" applyAlignment="1" applyProtection="1">
      <alignment vertical="center"/>
    </xf>
    <xf numFmtId="0" fontId="7" fillId="2" borderId="0" xfId="0" applyFont="1" applyFill="1" applyAlignment="1" applyProtection="1">
      <alignment vertical="center"/>
    </xf>
    <xf numFmtId="0" fontId="21" fillId="3" borderId="0" xfId="0" applyNumberFormat="1" applyFont="1" applyFill="1" applyBorder="1" applyAlignment="1" applyProtection="1">
      <alignment horizontal="right" vertical="center"/>
    </xf>
    <xf numFmtId="4" fontId="4" fillId="2" borderId="0" xfId="0" applyNumberFormat="1" applyFont="1" applyFill="1" applyProtection="1"/>
    <xf numFmtId="0" fontId="4" fillId="2" borderId="0" xfId="0" applyNumberFormat="1" applyFont="1" applyFill="1" applyProtection="1"/>
    <xf numFmtId="164" fontId="4" fillId="2" borderId="0" xfId="0" applyNumberFormat="1" applyFont="1" applyFill="1" applyProtection="1"/>
    <xf numFmtId="0" fontId="13" fillId="2" borderId="0" xfId="0" applyFont="1" applyFill="1" applyProtection="1"/>
    <xf numFmtId="0" fontId="32" fillId="0" borderId="0" xfId="0" applyFont="1" applyFill="1" applyBorder="1" applyAlignment="1" applyProtection="1">
      <alignment horizontal="left" vertical="center" indent="1"/>
    </xf>
    <xf numFmtId="167" fontId="29" fillId="0" borderId="0" xfId="0" applyNumberFormat="1" applyFont="1" applyFill="1" applyBorder="1" applyAlignment="1" applyProtection="1">
      <alignment horizontal="center" vertical="center"/>
    </xf>
    <xf numFmtId="4" fontId="9" fillId="7" borderId="2" xfId="0" applyNumberFormat="1" applyFont="1" applyFill="1" applyBorder="1" applyAlignment="1" applyProtection="1">
      <alignment horizontal="right" vertical="center"/>
      <protection locked="0"/>
    </xf>
    <xf numFmtId="4" fontId="9" fillId="7" borderId="7" xfId="0" applyNumberFormat="1" applyFont="1" applyFill="1" applyBorder="1" applyAlignment="1" applyProtection="1">
      <alignment horizontal="right" vertical="center"/>
      <protection locked="0"/>
    </xf>
    <xf numFmtId="0" fontId="8" fillId="0" borderId="3" xfId="0" applyNumberFormat="1" applyFont="1" applyFill="1" applyBorder="1" applyAlignment="1" applyProtection="1">
      <alignment horizontal="left" vertical="center"/>
    </xf>
    <xf numFmtId="167" fontId="8" fillId="0" borderId="2" xfId="0" applyNumberFormat="1" applyFont="1" applyFill="1" applyBorder="1" applyAlignment="1" applyProtection="1">
      <alignment horizontal="center" vertical="center"/>
    </xf>
    <xf numFmtId="0" fontId="8" fillId="0" borderId="7" xfId="0" applyNumberFormat="1" applyFont="1" applyFill="1" applyBorder="1" applyAlignment="1" applyProtection="1">
      <alignment horizontal="center" vertical="center"/>
    </xf>
    <xf numFmtId="16" fontId="8" fillId="0" borderId="7" xfId="0" applyNumberFormat="1" applyFont="1" applyFill="1" applyBorder="1" applyAlignment="1" applyProtection="1">
      <alignment horizontal="center" vertical="center"/>
    </xf>
    <xf numFmtId="3" fontId="8" fillId="0" borderId="2" xfId="0" applyNumberFormat="1" applyFont="1" applyFill="1" applyBorder="1" applyAlignment="1" applyProtection="1">
      <alignment horizontal="right" vertical="center"/>
    </xf>
    <xf numFmtId="3" fontId="8" fillId="0" borderId="3" xfId="0" applyNumberFormat="1" applyFont="1" applyFill="1" applyBorder="1" applyAlignment="1" applyProtection="1">
      <alignment horizontal="right" vertical="center"/>
    </xf>
    <xf numFmtId="3" fontId="8" fillId="0" borderId="4" xfId="0" applyNumberFormat="1" applyFont="1" applyFill="1" applyBorder="1" applyAlignment="1" applyProtection="1">
      <alignment horizontal="right" vertical="center"/>
    </xf>
    <xf numFmtId="3" fontId="8" fillId="0" borderId="7" xfId="0" applyNumberFormat="1" applyFont="1" applyFill="1" applyBorder="1" applyAlignment="1" applyProtection="1">
      <alignment horizontal="right" vertical="center"/>
    </xf>
    <xf numFmtId="0" fontId="14" fillId="0" borderId="8" xfId="0" applyNumberFormat="1" applyFont="1" applyFill="1" applyBorder="1" applyAlignment="1" applyProtection="1">
      <alignment horizontal="left" vertical="center"/>
    </xf>
    <xf numFmtId="167" fontId="14" fillId="0" borderId="8" xfId="0" applyNumberFormat="1" applyFont="1" applyFill="1" applyBorder="1" applyAlignment="1" applyProtection="1">
      <alignment horizontal="center" vertical="center"/>
    </xf>
    <xf numFmtId="0" fontId="14" fillId="0" borderId="8" xfId="0" applyNumberFormat="1" applyFont="1" applyFill="1" applyBorder="1" applyAlignment="1" applyProtection="1">
      <alignment horizontal="center" vertical="center"/>
    </xf>
    <xf numFmtId="0" fontId="14" fillId="0" borderId="22" xfId="0" applyNumberFormat="1" applyFont="1" applyFill="1" applyBorder="1" applyAlignment="1" applyProtection="1">
      <alignment horizontal="center" vertical="center"/>
    </xf>
    <xf numFmtId="3" fontId="14" fillId="3" borderId="23" xfId="0" applyNumberFormat="1" applyFont="1" applyFill="1" applyBorder="1" applyAlignment="1" applyProtection="1">
      <alignment horizontal="right" vertical="center"/>
    </xf>
    <xf numFmtId="3" fontId="14" fillId="0" borderId="23" xfId="0" applyNumberFormat="1" applyFont="1" applyFill="1" applyBorder="1" applyAlignment="1" applyProtection="1">
      <alignment horizontal="right" vertical="center"/>
    </xf>
    <xf numFmtId="3" fontId="14" fillId="0" borderId="24" xfId="0" applyNumberFormat="1" applyFont="1" applyFill="1" applyBorder="1" applyAlignment="1" applyProtection="1">
      <alignment horizontal="right" vertical="center"/>
    </xf>
    <xf numFmtId="3" fontId="14" fillId="0" borderId="10" xfId="0" applyNumberFormat="1" applyFont="1" applyFill="1" applyBorder="1" applyAlignment="1" applyProtection="1">
      <alignment horizontal="right" vertical="center"/>
    </xf>
    <xf numFmtId="3" fontId="14" fillId="0" borderId="22" xfId="0" applyNumberFormat="1" applyFont="1" applyFill="1" applyBorder="1" applyAlignment="1" applyProtection="1">
      <alignment horizontal="right" vertical="center"/>
    </xf>
    <xf numFmtId="0" fontId="9" fillId="7" borderId="3" xfId="0" applyNumberFormat="1" applyFont="1" applyFill="1" applyBorder="1" applyAlignment="1" applyProtection="1">
      <alignment horizontal="left" vertical="center"/>
      <protection locked="0"/>
    </xf>
    <xf numFmtId="3" fontId="20" fillId="3" borderId="0" xfId="0" applyNumberFormat="1" applyFont="1" applyFill="1" applyBorder="1" applyAlignment="1" applyProtection="1">
      <alignment horizontal="right" vertical="center"/>
    </xf>
    <xf numFmtId="3" fontId="57" fillId="0" borderId="0" xfId="0" applyNumberFormat="1" applyFont="1" applyFill="1" applyBorder="1" applyAlignment="1" applyProtection="1">
      <alignment horizontal="right" vertical="center"/>
    </xf>
    <xf numFmtId="0" fontId="56" fillId="0" borderId="0" xfId="0" applyFont="1" applyFill="1" applyBorder="1" applyProtection="1"/>
    <xf numFmtId="0" fontId="53" fillId="0" borderId="0" xfId="0" applyNumberFormat="1" applyFont="1" applyFill="1" applyBorder="1" applyAlignment="1" applyProtection="1">
      <alignment horizontal="left" vertical="center"/>
    </xf>
    <xf numFmtId="0" fontId="56" fillId="0" borderId="0" xfId="0" applyFont="1" applyFill="1" applyBorder="1" applyAlignment="1" applyProtection="1">
      <alignment horizontal="center"/>
    </xf>
    <xf numFmtId="0" fontId="6" fillId="0" borderId="0" xfId="0" applyFont="1" applyFill="1" applyBorder="1" applyAlignment="1" applyProtection="1">
      <alignment vertical="center"/>
    </xf>
    <xf numFmtId="0" fontId="7" fillId="0" borderId="0" xfId="0" applyFont="1" applyFill="1" applyBorder="1" applyAlignment="1" applyProtection="1">
      <alignment horizontal="left"/>
    </xf>
    <xf numFmtId="0" fontId="7" fillId="0" borderId="0" xfId="0" applyFont="1" applyFill="1" applyBorder="1" applyAlignment="1" applyProtection="1">
      <alignment vertical="center" wrapText="1"/>
    </xf>
    <xf numFmtId="0" fontId="50" fillId="0" borderId="0" xfId="0" applyFont="1" applyFill="1" applyAlignment="1" applyProtection="1">
      <alignment vertical="center"/>
    </xf>
    <xf numFmtId="0" fontId="50" fillId="0" borderId="0" xfId="0" applyFont="1" applyFill="1" applyBorder="1" applyAlignment="1" applyProtection="1">
      <alignment vertical="center"/>
    </xf>
    <xf numFmtId="0" fontId="31" fillId="2" borderId="0" xfId="0" applyFont="1" applyFill="1" applyBorder="1" applyProtection="1"/>
    <xf numFmtId="0" fontId="0" fillId="2" borderId="0" xfId="0" applyFill="1" applyBorder="1" applyProtection="1"/>
    <xf numFmtId="0" fontId="12" fillId="3" borderId="0" xfId="0" applyFont="1" applyFill="1" applyBorder="1" applyAlignment="1" applyProtection="1">
      <alignment horizontal="right"/>
    </xf>
    <xf numFmtId="0" fontId="17" fillId="3" borderId="0" xfId="0" applyFont="1" applyFill="1" applyBorder="1" applyAlignment="1" applyProtection="1">
      <alignment horizontal="right"/>
    </xf>
    <xf numFmtId="0" fontId="31" fillId="2" borderId="0" xfId="0" applyNumberFormat="1" applyFont="1" applyFill="1" applyAlignment="1" applyProtection="1">
      <alignment horizontal="center" vertical="center"/>
    </xf>
    <xf numFmtId="0" fontId="46" fillId="2" borderId="0" xfId="0" applyNumberFormat="1" applyFont="1" applyFill="1" applyAlignment="1" applyProtection="1">
      <alignment horizontal="center" vertical="center"/>
    </xf>
    <xf numFmtId="0" fontId="55" fillId="2" borderId="0" xfId="0" applyNumberFormat="1" applyFont="1" applyFill="1" applyAlignment="1" applyProtection="1">
      <alignment horizontal="center"/>
    </xf>
    <xf numFmtId="0" fontId="31" fillId="2" borderId="0" xfId="0" applyNumberFormat="1" applyFont="1" applyFill="1" applyAlignment="1" applyProtection="1">
      <alignment horizontal="left"/>
    </xf>
    <xf numFmtId="0" fontId="31" fillId="2" borderId="0" xfId="0" applyNumberFormat="1" applyFont="1" applyFill="1" applyAlignment="1" applyProtection="1">
      <alignment horizontal="center"/>
    </xf>
    <xf numFmtId="0" fontId="64" fillId="2" borderId="0" xfId="0" applyNumberFormat="1" applyFont="1" applyFill="1" applyAlignment="1" applyProtection="1">
      <alignment horizontal="center"/>
    </xf>
    <xf numFmtId="0" fontId="31" fillId="2" borderId="0" xfId="0" applyNumberFormat="1" applyFont="1" applyFill="1" applyBorder="1" applyAlignment="1" applyProtection="1">
      <alignment horizontal="left"/>
    </xf>
    <xf numFmtId="0" fontId="31" fillId="2" borderId="0" xfId="0" applyNumberFormat="1" applyFont="1" applyFill="1" applyBorder="1" applyAlignment="1" applyProtection="1">
      <alignment horizontal="center"/>
    </xf>
    <xf numFmtId="0" fontId="64" fillId="2" borderId="0" xfId="0" applyNumberFormat="1" applyFont="1" applyFill="1" applyBorder="1" applyAlignment="1" applyProtection="1">
      <alignment horizontal="center"/>
    </xf>
    <xf numFmtId="0" fontId="46" fillId="2" borderId="0" xfId="0" applyNumberFormat="1" applyFont="1" applyFill="1" applyAlignment="1" applyProtection="1">
      <alignment horizontal="left"/>
    </xf>
    <xf numFmtId="0" fontId="46" fillId="2" borderId="0" xfId="0" applyNumberFormat="1" applyFont="1" applyFill="1" applyAlignment="1" applyProtection="1">
      <alignment horizontal="center"/>
    </xf>
    <xf numFmtId="0" fontId="55" fillId="2" borderId="0" xfId="0" applyNumberFormat="1" applyFont="1" applyFill="1" applyAlignment="1" applyProtection="1">
      <alignment horizontal="left"/>
    </xf>
    <xf numFmtId="0" fontId="65" fillId="2" borderId="0" xfId="0" applyNumberFormat="1" applyFont="1" applyFill="1" applyAlignment="1" applyProtection="1">
      <alignment horizontal="center"/>
    </xf>
    <xf numFmtId="0" fontId="46" fillId="2" borderId="0" xfId="0" applyNumberFormat="1" applyFont="1" applyFill="1" applyAlignment="1" applyProtection="1">
      <alignment horizontal="left" vertical="center"/>
    </xf>
    <xf numFmtId="0" fontId="64" fillId="2" borderId="0" xfId="0" applyNumberFormat="1" applyFont="1" applyFill="1" applyAlignment="1" applyProtection="1">
      <alignment horizontal="center" vertical="center"/>
    </xf>
    <xf numFmtId="0" fontId="31" fillId="2" borderId="0" xfId="0" applyNumberFormat="1" applyFont="1" applyFill="1" applyAlignment="1" applyProtection="1">
      <alignment horizontal="left" vertical="center"/>
    </xf>
    <xf numFmtId="0" fontId="45" fillId="2" borderId="0" xfId="0" applyNumberFormat="1" applyFont="1" applyFill="1" applyAlignment="1" applyProtection="1">
      <alignment horizontal="left"/>
    </xf>
    <xf numFmtId="0" fontId="45" fillId="2" borderId="0" xfId="0" applyNumberFormat="1" applyFont="1" applyFill="1" applyAlignment="1" applyProtection="1">
      <alignment horizontal="center"/>
    </xf>
    <xf numFmtId="0" fontId="66" fillId="2" borderId="0" xfId="0" applyNumberFormat="1" applyFont="1" applyFill="1" applyAlignment="1" applyProtection="1">
      <alignment horizontal="center"/>
    </xf>
    <xf numFmtId="0" fontId="64" fillId="2" borderId="0" xfId="0" applyNumberFormat="1" applyFont="1" applyFill="1" applyAlignment="1" applyProtection="1">
      <alignment horizontal="left"/>
    </xf>
    <xf numFmtId="0" fontId="7" fillId="0" borderId="0" xfId="0" applyFont="1" applyFill="1" applyBorder="1" applyAlignment="1" applyProtection="1"/>
    <xf numFmtId="0" fontId="64" fillId="8" borderId="0" xfId="0" applyNumberFormat="1" applyFont="1" applyFill="1" applyAlignment="1" applyProtection="1">
      <alignment horizontal="center"/>
    </xf>
    <xf numFmtId="0" fontId="21" fillId="0" borderId="0" xfId="0" applyFont="1" applyFill="1" applyBorder="1" applyAlignment="1" applyProtection="1">
      <alignment vertical="center"/>
    </xf>
    <xf numFmtId="167" fontId="21" fillId="0" borderId="0" xfId="0" applyNumberFormat="1" applyFont="1" applyFill="1" applyBorder="1" applyAlignment="1" applyProtection="1">
      <alignment vertical="center"/>
    </xf>
    <xf numFmtId="0" fontId="21" fillId="0" borderId="0" xfId="0" quotePrefix="1" applyFont="1" applyFill="1" applyBorder="1" applyAlignment="1" applyProtection="1">
      <alignment horizontal="left" vertical="center" wrapText="1"/>
    </xf>
    <xf numFmtId="2" fontId="21" fillId="0" borderId="0" xfId="0" applyNumberFormat="1" applyFont="1" applyFill="1" applyBorder="1" applyAlignment="1" applyProtection="1">
      <alignment horizontal="center" vertical="center" wrapText="1"/>
    </xf>
    <xf numFmtId="171" fontId="0" fillId="0" borderId="12" xfId="0" applyNumberFormat="1" applyFill="1" applyBorder="1" applyAlignment="1" applyProtection="1">
      <alignment horizontal="center" vertical="center" wrapText="1"/>
    </xf>
    <xf numFmtId="0" fontId="0" fillId="0" borderId="0" xfId="0" applyFill="1" applyBorder="1" applyAlignment="1" applyProtection="1">
      <alignment horizontal="left"/>
    </xf>
    <xf numFmtId="0" fontId="0" fillId="0" borderId="0" xfId="0" applyFill="1" applyBorder="1" applyAlignment="1" applyProtection="1">
      <alignment horizontal="center"/>
    </xf>
    <xf numFmtId="0" fontId="67" fillId="0" borderId="0" xfId="0" applyFont="1" applyFill="1" applyBorder="1" applyAlignment="1" applyProtection="1">
      <alignment vertical="center" wrapText="1"/>
    </xf>
    <xf numFmtId="0" fontId="0" fillId="0" borderId="8" xfId="0" applyFill="1" applyBorder="1" applyProtection="1"/>
    <xf numFmtId="0" fontId="0" fillId="0" borderId="6" xfId="0" applyFill="1" applyBorder="1" applyAlignment="1" applyProtection="1">
      <alignment horizontal="center" vertical="center" wrapText="1"/>
    </xf>
    <xf numFmtId="0" fontId="68" fillId="3" borderId="0" xfId="0" applyFont="1" applyFill="1" applyBorder="1" applyAlignment="1" applyProtection="1">
      <alignment horizontal="left" vertical="center"/>
    </xf>
    <xf numFmtId="0" fontId="68" fillId="0" borderId="0" xfId="0" applyFont="1" applyFill="1" applyBorder="1" applyAlignment="1" applyProtection="1">
      <alignment horizontal="left" vertical="center" wrapText="1"/>
    </xf>
    <xf numFmtId="0" fontId="68" fillId="0" borderId="0" xfId="0" applyFont="1" applyFill="1" applyBorder="1" applyAlignment="1" applyProtection="1">
      <alignment horizontal="left" vertical="center"/>
    </xf>
    <xf numFmtId="0" fontId="21" fillId="0" borderId="0" xfId="0" applyFont="1" applyFill="1" applyBorder="1" applyAlignment="1" applyProtection="1">
      <alignment horizontal="left"/>
    </xf>
    <xf numFmtId="167" fontId="9" fillId="7" borderId="2" xfId="0" applyNumberFormat="1" applyFont="1" applyFill="1" applyBorder="1" applyAlignment="1" applyProtection="1">
      <alignment horizontal="center" vertical="center"/>
      <protection locked="0"/>
    </xf>
    <xf numFmtId="14" fontId="9" fillId="7" borderId="7" xfId="0" applyNumberFormat="1" applyFont="1" applyFill="1" applyBorder="1" applyAlignment="1" applyProtection="1">
      <alignment horizontal="center" vertical="center"/>
      <protection locked="0"/>
    </xf>
    <xf numFmtId="3" fontId="9" fillId="7" borderId="2" xfId="0" applyNumberFormat="1" applyFont="1" applyFill="1" applyBorder="1" applyAlignment="1" applyProtection="1">
      <alignment horizontal="center" vertical="center"/>
      <protection locked="0"/>
    </xf>
    <xf numFmtId="171" fontId="9" fillId="7" borderId="2" xfId="0" applyNumberFormat="1" applyFont="1" applyFill="1" applyBorder="1" applyAlignment="1" applyProtection="1">
      <alignment horizontal="center" vertical="center"/>
      <protection locked="0"/>
    </xf>
    <xf numFmtId="0" fontId="9" fillId="7" borderId="7" xfId="0" applyNumberFormat="1" applyFont="1" applyFill="1" applyBorder="1" applyAlignment="1" applyProtection="1">
      <alignment horizontal="center" vertical="center"/>
      <protection locked="0"/>
    </xf>
    <xf numFmtId="0" fontId="68" fillId="0" borderId="0" xfId="0" applyFont="1" applyFill="1" applyAlignment="1" applyProtection="1">
      <alignment horizontal="left"/>
    </xf>
    <xf numFmtId="0" fontId="66" fillId="2" borderId="0" xfId="0" applyNumberFormat="1" applyFont="1" applyFill="1" applyAlignment="1" applyProtection="1">
      <alignment horizontal="center"/>
      <protection locked="0"/>
    </xf>
    <xf numFmtId="0" fontId="31" fillId="0" borderId="0" xfId="0" applyFont="1" applyFill="1" applyProtection="1">
      <protection hidden="1"/>
    </xf>
    <xf numFmtId="0" fontId="31" fillId="0" borderId="0" xfId="0" applyFont="1" applyFill="1"/>
    <xf numFmtId="0" fontId="59" fillId="3" borderId="0" xfId="0" applyFont="1" applyFill="1" applyBorder="1" applyAlignment="1" applyProtection="1">
      <alignment vertical="center"/>
    </xf>
    <xf numFmtId="0" fontId="14" fillId="0" borderId="0" xfId="0" applyNumberFormat="1" applyFont="1" applyFill="1" applyBorder="1" applyAlignment="1" applyProtection="1">
      <alignment horizontal="left" vertical="center"/>
    </xf>
    <xf numFmtId="167" fontId="14" fillId="0" borderId="0" xfId="0" applyNumberFormat="1" applyFont="1" applyFill="1" applyBorder="1" applyAlignment="1" applyProtection="1">
      <alignment horizontal="center" vertical="center"/>
    </xf>
    <xf numFmtId="0" fontId="14" fillId="0" borderId="0" xfId="0" applyNumberFormat="1" applyFont="1" applyFill="1" applyBorder="1" applyAlignment="1" applyProtection="1">
      <alignment horizontal="center" vertical="center"/>
    </xf>
    <xf numFmtId="3" fontId="14" fillId="0" borderId="0" xfId="0" applyNumberFormat="1" applyFont="1" applyFill="1" applyBorder="1" applyAlignment="1" applyProtection="1">
      <alignment horizontal="right" vertical="center"/>
    </xf>
    <xf numFmtId="0" fontId="1" fillId="3" borderId="0" xfId="0" applyFont="1" applyFill="1" applyBorder="1" applyAlignment="1" applyProtection="1">
      <alignment wrapText="1"/>
    </xf>
    <xf numFmtId="0" fontId="27" fillId="0" borderId="0" xfId="0" applyFont="1" applyFill="1" applyBorder="1" applyAlignment="1" applyProtection="1">
      <alignment vertical="center"/>
    </xf>
    <xf numFmtId="2" fontId="9" fillId="3" borderId="22" xfId="0" applyNumberFormat="1" applyFont="1" applyFill="1" applyBorder="1" applyAlignment="1" applyProtection="1">
      <alignment horizontal="left" vertical="center" wrapText="1"/>
    </xf>
    <xf numFmtId="0" fontId="6" fillId="3" borderId="25" xfId="0" applyFont="1" applyFill="1" applyBorder="1" applyAlignment="1" applyProtection="1">
      <alignment horizontal="center"/>
    </xf>
    <xf numFmtId="0" fontId="6" fillId="3" borderId="0" xfId="0" applyFont="1" applyFill="1" applyBorder="1" applyAlignment="1" applyProtection="1">
      <alignment horizontal="center"/>
    </xf>
    <xf numFmtId="0" fontId="6" fillId="3" borderId="26" xfId="0" applyFont="1" applyFill="1" applyBorder="1" applyAlignment="1" applyProtection="1">
      <alignment horizontal="center"/>
    </xf>
    <xf numFmtId="0" fontId="6" fillId="0" borderId="25" xfId="0" applyFont="1" applyFill="1" applyBorder="1"/>
    <xf numFmtId="0" fontId="9" fillId="3" borderId="0" xfId="0" applyNumberFormat="1" applyFont="1" applyFill="1" applyBorder="1" applyAlignment="1" applyProtection="1">
      <alignment horizontal="left" vertical="center"/>
    </xf>
    <xf numFmtId="0" fontId="9" fillId="3" borderId="26" xfId="0" applyNumberFormat="1" applyFont="1" applyFill="1" applyBorder="1" applyAlignment="1" applyProtection="1">
      <alignment horizontal="left" vertical="center"/>
    </xf>
    <xf numFmtId="0" fontId="9" fillId="0" borderId="25" xfId="0" applyNumberFormat="1" applyFont="1" applyFill="1" applyBorder="1" applyAlignment="1" applyProtection="1">
      <alignment horizontal="left" vertical="center"/>
    </xf>
    <xf numFmtId="0" fontId="9" fillId="3" borderId="27" xfId="0" applyNumberFormat="1" applyFont="1" applyFill="1" applyBorder="1" applyAlignment="1" applyProtection="1">
      <alignment horizontal="left" vertical="center"/>
    </xf>
    <xf numFmtId="0" fontId="9" fillId="3" borderId="6" xfId="0" applyNumberFormat="1" applyFont="1" applyFill="1" applyBorder="1" applyAlignment="1" applyProtection="1">
      <alignment horizontal="left" vertical="center"/>
    </xf>
    <xf numFmtId="0" fontId="9" fillId="3" borderId="28" xfId="0" applyNumberFormat="1" applyFont="1" applyFill="1" applyBorder="1" applyAlignment="1" applyProtection="1">
      <alignment horizontal="left" vertical="center"/>
    </xf>
    <xf numFmtId="0" fontId="6" fillId="3" borderId="26" xfId="0" applyFont="1" applyFill="1" applyBorder="1" applyProtection="1"/>
    <xf numFmtId="0" fontId="6" fillId="0" borderId="25" xfId="0" applyFont="1" applyFill="1" applyBorder="1" applyProtection="1"/>
    <xf numFmtId="0" fontId="6" fillId="0" borderId="25" xfId="0" applyNumberFormat="1" applyFont="1" applyFill="1" applyBorder="1" applyAlignment="1" applyProtection="1">
      <alignment horizontal="left" vertical="center"/>
    </xf>
    <xf numFmtId="0" fontId="6" fillId="3" borderId="0" xfId="0" applyNumberFormat="1" applyFont="1" applyFill="1" applyBorder="1" applyAlignment="1" applyProtection="1">
      <alignment horizontal="left" vertical="center"/>
    </xf>
    <xf numFmtId="0" fontId="6" fillId="3" borderId="27" xfId="0" applyNumberFormat="1" applyFont="1" applyFill="1" applyBorder="1" applyAlignment="1" applyProtection="1">
      <alignment horizontal="left" vertical="center"/>
    </xf>
    <xf numFmtId="0" fontId="6" fillId="3" borderId="6" xfId="0" applyNumberFormat="1" applyFont="1" applyFill="1" applyBorder="1" applyAlignment="1" applyProtection="1">
      <alignment horizontal="left" vertical="center"/>
    </xf>
    <xf numFmtId="2" fontId="53" fillId="7" borderId="23" xfId="0" applyNumberFormat="1" applyFont="1" applyFill="1" applyBorder="1" applyAlignment="1" applyProtection="1">
      <alignment horizontal="left" vertical="center" wrapText="1"/>
    </xf>
    <xf numFmtId="0" fontId="56" fillId="7" borderId="12" xfId="0" applyFont="1" applyFill="1" applyBorder="1" applyAlignment="1" applyProtection="1">
      <alignment horizontal="center"/>
    </xf>
    <xf numFmtId="0" fontId="56" fillId="7" borderId="24" xfId="0" applyFont="1" applyFill="1" applyBorder="1" applyAlignment="1" applyProtection="1">
      <alignment horizontal="left"/>
    </xf>
    <xf numFmtId="0" fontId="0" fillId="7" borderId="22" xfId="0" applyFill="1" applyBorder="1" applyAlignment="1" applyProtection="1">
      <alignment horizontal="left"/>
    </xf>
    <xf numFmtId="0" fontId="9" fillId="7" borderId="25" xfId="0" applyNumberFormat="1" applyFont="1" applyFill="1" applyBorder="1" applyAlignment="1" applyProtection="1">
      <alignment horizontal="left" vertical="center"/>
    </xf>
    <xf numFmtId="0" fontId="9" fillId="7" borderId="26" xfId="0" applyFont="1" applyFill="1" applyBorder="1" applyAlignment="1" applyProtection="1">
      <alignment horizontal="left"/>
    </xf>
    <xf numFmtId="0" fontId="9" fillId="7" borderId="26" xfId="0" applyFont="1" applyFill="1" applyBorder="1" applyAlignment="1" applyProtection="1">
      <alignment horizontal="left" vertical="center" wrapText="1"/>
    </xf>
    <xf numFmtId="2" fontId="9" fillId="7" borderId="29" xfId="0" applyNumberFormat="1" applyFont="1" applyFill="1" applyBorder="1" applyAlignment="1" applyProtection="1">
      <alignment horizontal="center" vertical="center"/>
      <protection locked="0"/>
    </xf>
    <xf numFmtId="0" fontId="9" fillId="0" borderId="0" xfId="0" applyFont="1" applyFill="1" applyBorder="1" applyAlignment="1" applyProtection="1">
      <alignment vertical="center"/>
    </xf>
    <xf numFmtId="2" fontId="9" fillId="0" borderId="0" xfId="0" applyNumberFormat="1" applyFont="1" applyFill="1" applyBorder="1" applyAlignment="1" applyProtection="1">
      <alignment horizontal="left" vertical="center"/>
    </xf>
    <xf numFmtId="2" fontId="6" fillId="3" borderId="8" xfId="0" applyNumberFormat="1" applyFont="1" applyFill="1" applyBorder="1" applyAlignment="1" applyProtection="1">
      <alignment horizontal="left" wrapText="1"/>
    </xf>
    <xf numFmtId="0" fontId="6" fillId="3" borderId="0" xfId="0" applyFont="1" applyFill="1" applyBorder="1" applyAlignment="1" applyProtection="1">
      <alignment horizontal="left"/>
    </xf>
    <xf numFmtId="0" fontId="6" fillId="3" borderId="26" xfId="0" applyFont="1" applyFill="1" applyBorder="1" applyAlignment="1" applyProtection="1">
      <alignment horizontal="left"/>
    </xf>
    <xf numFmtId="0" fontId="60" fillId="3" borderId="0" xfId="0" applyFont="1" applyFill="1" applyBorder="1" applyAlignment="1" applyProtection="1">
      <alignment horizontal="left" vertical="center" wrapText="1"/>
    </xf>
    <xf numFmtId="0" fontId="60" fillId="3" borderId="26" xfId="0" applyFont="1" applyFill="1" applyBorder="1" applyAlignment="1" applyProtection="1">
      <alignment horizontal="left" vertical="center" wrapText="1"/>
    </xf>
    <xf numFmtId="0" fontId="61" fillId="0" borderId="6" xfId="0" applyFont="1" applyBorder="1" applyAlignment="1" applyProtection="1">
      <alignment horizontal="left"/>
    </xf>
    <xf numFmtId="0" fontId="61" fillId="0" borderId="28" xfId="0" applyFont="1" applyBorder="1" applyAlignment="1" applyProtection="1">
      <alignment horizontal="left"/>
    </xf>
    <xf numFmtId="0" fontId="2" fillId="7" borderId="2" xfId="0" applyFont="1" applyFill="1" applyBorder="1" applyAlignment="1" applyProtection="1">
      <alignment horizontal="center" vertical="center" wrapText="1"/>
    </xf>
    <xf numFmtId="3" fontId="20" fillId="7" borderId="2" xfId="0" applyNumberFormat="1" applyFont="1" applyFill="1" applyBorder="1" applyAlignment="1" applyProtection="1">
      <alignment horizontal="right" vertical="center"/>
      <protection locked="0"/>
    </xf>
    <xf numFmtId="3" fontId="20" fillId="7" borderId="5" xfId="0" applyNumberFormat="1" applyFont="1" applyFill="1" applyBorder="1" applyAlignment="1" applyProtection="1">
      <alignment horizontal="right" vertical="center"/>
    </xf>
    <xf numFmtId="0" fontId="47" fillId="2" borderId="0" xfId="0" applyFont="1" applyFill="1" applyAlignment="1" applyProtection="1">
      <alignment vertical="center"/>
    </xf>
    <xf numFmtId="3" fontId="48" fillId="2" borderId="0" xfId="0" applyNumberFormat="1" applyFont="1" applyFill="1" applyAlignment="1" applyProtection="1">
      <alignment vertical="center"/>
      <protection hidden="1"/>
    </xf>
    <xf numFmtId="0" fontId="48" fillId="2" borderId="0" xfId="0" applyFont="1" applyFill="1" applyAlignment="1" applyProtection="1">
      <alignment vertical="center"/>
      <protection hidden="1"/>
    </xf>
    <xf numFmtId="167" fontId="31" fillId="2" borderId="0" xfId="0" applyNumberFormat="1" applyFont="1" applyFill="1" applyAlignment="1" applyProtection="1">
      <alignment vertical="center"/>
      <protection hidden="1"/>
    </xf>
    <xf numFmtId="0" fontId="31" fillId="2" borderId="0" xfId="0" applyNumberFormat="1" applyFont="1" applyFill="1" applyAlignment="1" applyProtection="1">
      <alignment vertical="center"/>
      <protection hidden="1"/>
    </xf>
    <xf numFmtId="0" fontId="48" fillId="2" borderId="0" xfId="0" applyNumberFormat="1" applyFont="1" applyFill="1" applyProtection="1"/>
    <xf numFmtId="0" fontId="48" fillId="2" borderId="0" xfId="0" applyNumberFormat="1" applyFont="1" applyFill="1" applyAlignment="1" applyProtection="1">
      <alignment horizontal="left"/>
    </xf>
    <xf numFmtId="0" fontId="48" fillId="2" borderId="0" xfId="0" applyNumberFormat="1" applyFont="1" applyFill="1" applyBorder="1" applyProtection="1"/>
    <xf numFmtId="0" fontId="48" fillId="2" borderId="0" xfId="0" applyNumberFormat="1" applyFont="1" applyFill="1" applyBorder="1" applyAlignment="1" applyProtection="1">
      <alignment horizontal="left"/>
    </xf>
    <xf numFmtId="0" fontId="62" fillId="2" borderId="52" xfId="0" applyNumberFormat="1" applyFont="1" applyFill="1" applyBorder="1" applyProtection="1"/>
    <xf numFmtId="0" fontId="48" fillId="2" borderId="53" xfId="0" applyNumberFormat="1" applyFont="1" applyFill="1" applyBorder="1" applyAlignment="1" applyProtection="1">
      <alignment horizontal="left"/>
    </xf>
    <xf numFmtId="0" fontId="48" fillId="2" borderId="0" xfId="0" applyNumberFormat="1" applyFont="1" applyFill="1" applyAlignment="1" applyProtection="1">
      <alignment horizontal="center" vertical="center"/>
    </xf>
    <xf numFmtId="0" fontId="48" fillId="2" borderId="54" xfId="0" applyNumberFormat="1" applyFont="1" applyFill="1" applyBorder="1" applyAlignment="1" applyProtection="1">
      <alignment horizontal="center" vertical="center"/>
    </xf>
    <xf numFmtId="0" fontId="48" fillId="2" borderId="55" xfId="0" applyNumberFormat="1" applyFont="1" applyFill="1" applyBorder="1" applyAlignment="1" applyProtection="1">
      <alignment horizontal="left" vertical="center"/>
    </xf>
    <xf numFmtId="0" fontId="48" fillId="2" borderId="56" xfId="0" applyNumberFormat="1" applyFont="1" applyFill="1" applyBorder="1" applyAlignment="1" applyProtection="1">
      <alignment horizontal="center" vertical="center"/>
    </xf>
    <xf numFmtId="0" fontId="48" fillId="2" borderId="57" xfId="0" applyNumberFormat="1" applyFont="1" applyFill="1" applyBorder="1" applyAlignment="1" applyProtection="1">
      <alignment horizontal="left" vertical="center"/>
    </xf>
    <xf numFmtId="0" fontId="48" fillId="2" borderId="0" xfId="0" applyNumberFormat="1" applyFont="1" applyFill="1" applyAlignment="1" applyProtection="1">
      <alignment horizontal="left" vertical="center"/>
    </xf>
    <xf numFmtId="0" fontId="48" fillId="2" borderId="0" xfId="0" applyNumberFormat="1" applyFont="1" applyFill="1" applyAlignment="1" applyProtection="1">
      <alignment vertical="center"/>
    </xf>
    <xf numFmtId="0" fontId="62" fillId="2" borderId="0" xfId="0" applyNumberFormat="1" applyFont="1" applyFill="1" applyProtection="1"/>
    <xf numFmtId="0" fontId="62" fillId="2" borderId="0" xfId="0" applyNumberFormat="1" applyFont="1" applyFill="1" applyAlignment="1" applyProtection="1">
      <alignment horizontal="left"/>
    </xf>
    <xf numFmtId="0" fontId="62" fillId="2" borderId="54" xfId="0" applyNumberFormat="1" applyFont="1" applyFill="1" applyBorder="1" applyProtection="1"/>
    <xf numFmtId="0" fontId="48" fillId="2" borderId="55" xfId="0" applyNumberFormat="1" applyFont="1" applyFill="1" applyBorder="1" applyAlignment="1" applyProtection="1">
      <alignment horizontal="left"/>
    </xf>
    <xf numFmtId="0" fontId="62" fillId="2" borderId="0" xfId="0" applyNumberFormat="1" applyFont="1" applyFill="1" applyAlignment="1" applyProtection="1">
      <alignment horizontal="center" vertical="center"/>
    </xf>
    <xf numFmtId="0" fontId="64" fillId="2" borderId="0" xfId="0" applyFont="1" applyFill="1" applyAlignment="1" applyProtection="1">
      <alignment horizontal="center" vertical="center"/>
    </xf>
    <xf numFmtId="0" fontId="64" fillId="2" borderId="0" xfId="0" applyFont="1" applyFill="1" applyBorder="1" applyAlignment="1" applyProtection="1">
      <alignment horizontal="center" vertical="center"/>
    </xf>
    <xf numFmtId="0" fontId="65" fillId="2" borderId="0" xfId="0" applyFont="1" applyFill="1" applyAlignment="1" applyProtection="1">
      <alignment horizontal="center" vertical="center"/>
    </xf>
    <xf numFmtId="0" fontId="66" fillId="2" borderId="0" xfId="0" applyFont="1" applyFill="1" applyAlignment="1" applyProtection="1">
      <alignment horizontal="center" vertical="center"/>
    </xf>
    <xf numFmtId="0" fontId="64" fillId="8" borderId="0" xfId="0" applyFont="1" applyFill="1" applyAlignment="1" applyProtection="1">
      <alignment horizontal="center" vertical="center"/>
    </xf>
    <xf numFmtId="0" fontId="68" fillId="0" borderId="0" xfId="0" applyFont="1" applyFill="1" applyBorder="1" applyAlignment="1" applyProtection="1">
      <alignment horizontal="left" vertical="center" wrapText="1"/>
    </xf>
    <xf numFmtId="0" fontId="68" fillId="3" borderId="0" xfId="0" applyFont="1" applyFill="1" applyBorder="1" applyAlignment="1" applyProtection="1">
      <alignment horizontal="left" vertical="center"/>
    </xf>
    <xf numFmtId="0" fontId="69" fillId="2" borderId="0" xfId="0" applyNumberFormat="1" applyFont="1" applyFill="1" applyAlignment="1" applyProtection="1">
      <alignment vertical="top" wrapText="1"/>
    </xf>
    <xf numFmtId="0" fontId="31" fillId="8" borderId="0" xfId="0" applyFont="1" applyFill="1"/>
    <xf numFmtId="0" fontId="0" fillId="8" borderId="0" xfId="0" applyFill="1"/>
    <xf numFmtId="0" fontId="48" fillId="8" borderId="0" xfId="0" applyFont="1" applyFill="1" applyProtection="1">
      <protection hidden="1"/>
    </xf>
    <xf numFmtId="0" fontId="46" fillId="8" borderId="0" xfId="0" applyFont="1" applyFill="1" applyProtection="1">
      <protection hidden="1"/>
    </xf>
    <xf numFmtId="0" fontId="31" fillId="8" borderId="0" xfId="0" applyFont="1" applyFill="1" applyProtection="1"/>
    <xf numFmtId="3" fontId="9" fillId="0" borderId="2" xfId="0" applyNumberFormat="1" applyFont="1" applyFill="1" applyBorder="1" applyAlignment="1" applyProtection="1">
      <alignment horizontal="center" vertical="center"/>
    </xf>
    <xf numFmtId="0" fontId="9" fillId="3" borderId="0" xfId="0" applyFont="1" applyFill="1" applyBorder="1" applyAlignment="1" applyProtection="1">
      <alignment vertical="center"/>
    </xf>
    <xf numFmtId="0" fontId="64" fillId="3" borderId="0" xfId="0" applyFont="1" applyFill="1" applyBorder="1" applyProtection="1"/>
    <xf numFmtId="4" fontId="9" fillId="0" borderId="7" xfId="0" applyNumberFormat="1" applyFont="1" applyFill="1" applyBorder="1" applyAlignment="1" applyProtection="1">
      <alignment horizontal="right" vertical="center"/>
      <protection hidden="1"/>
    </xf>
    <xf numFmtId="4" fontId="9" fillId="9" borderId="2" xfId="0" applyNumberFormat="1" applyFont="1" applyFill="1" applyBorder="1" applyAlignment="1" applyProtection="1">
      <alignment horizontal="right" vertical="center"/>
    </xf>
    <xf numFmtId="0" fontId="21" fillId="7" borderId="2" xfId="0" applyFont="1" applyFill="1" applyBorder="1" applyAlignment="1" applyProtection="1">
      <alignment horizontal="center" vertical="center"/>
      <protection locked="0"/>
    </xf>
    <xf numFmtId="0" fontId="31" fillId="8" borderId="0" xfId="0" applyFont="1" applyFill="1" applyAlignment="1">
      <alignment vertical="center"/>
    </xf>
    <xf numFmtId="3" fontId="3" fillId="7" borderId="7" xfId="0" applyNumberFormat="1" applyFont="1" applyFill="1" applyBorder="1" applyAlignment="1" applyProtection="1">
      <alignment horizontal="center" vertical="center"/>
    </xf>
    <xf numFmtId="0" fontId="27" fillId="2" borderId="58" xfId="0" applyFont="1" applyFill="1" applyBorder="1" applyAlignment="1" applyProtection="1">
      <alignment horizontal="center" vertical="center"/>
    </xf>
    <xf numFmtId="0" fontId="59" fillId="3" borderId="0" xfId="0" applyFont="1" applyFill="1" applyBorder="1" applyAlignment="1" applyProtection="1">
      <alignment horizontal="right" vertical="top"/>
    </xf>
    <xf numFmtId="0" fontId="30" fillId="3" borderId="0" xfId="0" applyFont="1" applyFill="1" applyBorder="1" applyAlignment="1" applyProtection="1">
      <alignment vertical="top"/>
    </xf>
    <xf numFmtId="0" fontId="59" fillId="3" borderId="0" xfId="0" applyFont="1" applyFill="1" applyBorder="1" applyAlignment="1" applyProtection="1">
      <alignment horizontal="right" vertical="center"/>
    </xf>
    <xf numFmtId="0" fontId="30" fillId="3" borderId="0" xfId="0" applyFont="1" applyFill="1" applyBorder="1" applyAlignment="1" applyProtection="1">
      <alignment vertical="center"/>
    </xf>
    <xf numFmtId="0" fontId="14" fillId="3" borderId="0" xfId="0" applyFont="1" applyFill="1" applyBorder="1" applyAlignment="1" applyProtection="1">
      <alignment horizontal="center" vertical="center"/>
    </xf>
    <xf numFmtId="3" fontId="14" fillId="3" borderId="8" xfId="0" applyNumberFormat="1" applyFont="1" applyFill="1" applyBorder="1" applyAlignment="1" applyProtection="1">
      <alignment horizontal="right" vertical="center"/>
    </xf>
    <xf numFmtId="3" fontId="14" fillId="0" borderId="8" xfId="0" applyNumberFormat="1" applyFont="1" applyFill="1" applyBorder="1" applyAlignment="1" applyProtection="1">
      <alignment horizontal="right" vertical="center"/>
    </xf>
    <xf numFmtId="3" fontId="14" fillId="0" borderId="2" xfId="0" applyNumberFormat="1" applyFont="1" applyFill="1" applyBorder="1" applyAlignment="1" applyProtection="1">
      <alignment horizontal="right" vertical="center"/>
    </xf>
    <xf numFmtId="0" fontId="6" fillId="9" borderId="0" xfId="0" applyFont="1" applyFill="1" applyProtection="1"/>
    <xf numFmtId="0" fontId="21" fillId="0" borderId="0" xfId="0" applyNumberFormat="1" applyFont="1" applyFill="1" applyBorder="1" applyAlignment="1" applyProtection="1">
      <alignment horizontal="left" vertical="center"/>
    </xf>
    <xf numFmtId="0" fontId="68" fillId="0" borderId="0" xfId="0" applyFont="1" applyFill="1" applyBorder="1" applyAlignment="1" applyProtection="1">
      <alignment horizontal="left" vertical="center" wrapText="1"/>
    </xf>
    <xf numFmtId="0" fontId="68" fillId="3" borderId="0" xfId="0" applyFont="1" applyFill="1" applyBorder="1" applyAlignment="1" applyProtection="1">
      <alignment horizontal="left" vertical="center"/>
    </xf>
    <xf numFmtId="0" fontId="9" fillId="3" borderId="0" xfId="0" applyFont="1" applyFill="1" applyBorder="1" applyAlignment="1" applyProtection="1">
      <alignment vertical="center" wrapText="1"/>
    </xf>
    <xf numFmtId="0" fontId="24" fillId="0" borderId="0" xfId="0" applyFont="1" applyFill="1" applyBorder="1" applyAlignment="1" applyProtection="1">
      <alignment horizontal="left" vertical="center"/>
    </xf>
    <xf numFmtId="0" fontId="62" fillId="2" borderId="0" xfId="0" applyNumberFormat="1" applyFont="1" applyFill="1" applyAlignment="1" applyProtection="1"/>
    <xf numFmtId="0" fontId="42" fillId="3" borderId="0" xfId="0" applyFont="1" applyFill="1" applyBorder="1" applyAlignment="1" applyProtection="1"/>
    <xf numFmtId="3" fontId="9" fillId="7" borderId="2" xfId="0" applyNumberFormat="1" applyFont="1" applyFill="1" applyBorder="1" applyAlignment="1" applyProtection="1">
      <alignment horizontal="center" vertical="center" wrapText="1"/>
      <protection locked="0"/>
    </xf>
    <xf numFmtId="171" fontId="0" fillId="7" borderId="12" xfId="0" applyNumberFormat="1" applyFill="1" applyBorder="1" applyAlignment="1" applyProtection="1">
      <alignment horizontal="center" vertical="center" wrapText="1"/>
      <protection locked="0"/>
    </xf>
    <xf numFmtId="0" fontId="21" fillId="0" borderId="0" xfId="0" applyFont="1" applyFill="1" applyBorder="1" applyAlignment="1" applyProtection="1">
      <alignment horizontal="center" wrapText="1"/>
    </xf>
    <xf numFmtId="0" fontId="21" fillId="0" borderId="0" xfId="0" applyFont="1" applyFill="1" applyBorder="1" applyAlignment="1" applyProtection="1">
      <alignment vertical="center" wrapText="1"/>
    </xf>
    <xf numFmtId="0" fontId="9" fillId="0" borderId="0" xfId="0" applyFont="1" applyFill="1" applyBorder="1" applyAlignment="1" applyProtection="1">
      <alignment vertical="top" wrapText="1"/>
    </xf>
    <xf numFmtId="0" fontId="30" fillId="3" borderId="0" xfId="0" applyFont="1" applyFill="1" applyBorder="1" applyAlignment="1" applyProtection="1">
      <alignment horizontal="right"/>
    </xf>
    <xf numFmtId="0" fontId="70" fillId="2" borderId="0" xfId="0" applyFont="1" applyFill="1" applyProtection="1">
      <protection hidden="1"/>
    </xf>
    <xf numFmtId="0" fontId="71" fillId="2" borderId="0" xfId="0" applyNumberFormat="1" applyFont="1" applyFill="1" applyAlignment="1" applyProtection="1">
      <alignment horizontal="left"/>
    </xf>
    <xf numFmtId="0" fontId="71" fillId="2" borderId="0" xfId="0" applyNumberFormat="1" applyFont="1" applyFill="1" applyAlignment="1" applyProtection="1">
      <alignment horizontal="center"/>
    </xf>
    <xf numFmtId="1" fontId="37" fillId="3" borderId="20" xfId="0" applyNumberFormat="1" applyFont="1" applyFill="1" applyBorder="1" applyAlignment="1" applyProtection="1">
      <alignment horizontal="right" vertical="top"/>
    </xf>
    <xf numFmtId="0" fontId="9" fillId="10" borderId="3" xfId="0" applyNumberFormat="1" applyFont="1" applyFill="1" applyBorder="1" applyAlignment="1" applyProtection="1">
      <alignment horizontal="left" vertical="center"/>
      <protection locked="0"/>
    </xf>
    <xf numFmtId="167" fontId="9" fillId="10" borderId="2" xfId="0" applyNumberFormat="1" applyFont="1" applyFill="1" applyBorder="1" applyAlignment="1" applyProtection="1">
      <alignment horizontal="center" vertical="center"/>
      <protection locked="0"/>
    </xf>
    <xf numFmtId="3" fontId="9" fillId="10" borderId="2" xfId="0" applyNumberFormat="1" applyFont="1" applyFill="1" applyBorder="1" applyAlignment="1" applyProtection="1">
      <alignment horizontal="center" vertical="center"/>
      <protection locked="0"/>
    </xf>
    <xf numFmtId="171" fontId="9" fillId="10" borderId="2" xfId="0" applyNumberFormat="1" applyFont="1" applyFill="1" applyBorder="1" applyAlignment="1" applyProtection="1">
      <alignment horizontal="center" vertical="center"/>
      <protection locked="0"/>
    </xf>
    <xf numFmtId="0" fontId="62" fillId="2" borderId="0" xfId="0" applyNumberFormat="1" applyFont="1" applyFill="1" applyAlignment="1" applyProtection="1">
      <alignment horizontal="left" vertical="center"/>
    </xf>
    <xf numFmtId="14" fontId="9" fillId="10" borderId="7" xfId="0" applyNumberFormat="1" applyFont="1" applyFill="1" applyBorder="1" applyAlignment="1" applyProtection="1">
      <alignment horizontal="center" vertical="center"/>
      <protection locked="0"/>
    </xf>
    <xf numFmtId="0" fontId="34" fillId="5" borderId="0" xfId="0" applyNumberFormat="1" applyFont="1" applyFill="1" applyBorder="1" applyAlignment="1" applyProtection="1">
      <alignment horizontal="right"/>
      <protection locked="0"/>
    </xf>
    <xf numFmtId="0" fontId="20" fillId="11" borderId="3" xfId="0" applyNumberFormat="1" applyFont="1" applyFill="1" applyBorder="1" applyAlignment="1" applyProtection="1">
      <alignment horizontal="left" vertical="center"/>
    </xf>
    <xf numFmtId="167" fontId="20" fillId="11" borderId="2" xfId="0" applyNumberFormat="1" applyFont="1" applyFill="1" applyBorder="1" applyAlignment="1" applyProtection="1">
      <alignment horizontal="center" vertical="center"/>
    </xf>
    <xf numFmtId="0" fontId="20" fillId="11" borderId="7" xfId="0" applyNumberFormat="1" applyFont="1" applyFill="1" applyBorder="1" applyAlignment="1" applyProtection="1">
      <alignment horizontal="center" vertical="center"/>
    </xf>
    <xf numFmtId="3" fontId="20" fillId="11" borderId="2" xfId="0" applyNumberFormat="1" applyFont="1" applyFill="1" applyBorder="1" applyAlignment="1" applyProtection="1">
      <alignment horizontal="right" vertical="center"/>
    </xf>
    <xf numFmtId="0" fontId="8" fillId="11" borderId="3" xfId="0" applyNumberFormat="1" applyFont="1" applyFill="1" applyBorder="1" applyAlignment="1" applyProtection="1">
      <alignment horizontal="left" vertical="center"/>
    </xf>
    <xf numFmtId="167" fontId="8" fillId="11" borderId="2" xfId="0" applyNumberFormat="1" applyFont="1" applyFill="1" applyBorder="1" applyAlignment="1" applyProtection="1">
      <alignment horizontal="center" vertical="center"/>
    </xf>
    <xf numFmtId="0" fontId="8" fillId="11" borderId="7" xfId="0" applyNumberFormat="1" applyFont="1" applyFill="1" applyBorder="1" applyAlignment="1" applyProtection="1">
      <alignment horizontal="center" vertical="center"/>
    </xf>
    <xf numFmtId="16" fontId="8" fillId="11" borderId="7" xfId="0" applyNumberFormat="1" applyFont="1" applyFill="1" applyBorder="1" applyAlignment="1" applyProtection="1">
      <alignment horizontal="center" vertical="center"/>
    </xf>
    <xf numFmtId="3" fontId="8" fillId="11" borderId="2" xfId="0" applyNumberFormat="1" applyFont="1" applyFill="1" applyBorder="1" applyAlignment="1" applyProtection="1">
      <alignment horizontal="right" vertical="center"/>
    </xf>
    <xf numFmtId="3" fontId="8" fillId="11" borderId="3" xfId="0" applyNumberFormat="1" applyFont="1" applyFill="1" applyBorder="1" applyAlignment="1" applyProtection="1">
      <alignment horizontal="right" vertical="center"/>
    </xf>
    <xf numFmtId="3" fontId="8" fillId="11" borderId="4" xfId="0" applyNumberFormat="1" applyFont="1" applyFill="1" applyBorder="1" applyAlignment="1" applyProtection="1">
      <alignment horizontal="right" vertical="center"/>
    </xf>
    <xf numFmtId="3" fontId="8" fillId="11" borderId="7" xfId="0" applyNumberFormat="1" applyFont="1" applyFill="1" applyBorder="1" applyAlignment="1" applyProtection="1">
      <alignment horizontal="right" vertical="center"/>
    </xf>
    <xf numFmtId="171" fontId="9" fillId="10" borderId="2" xfId="0" applyNumberFormat="1" applyFont="1" applyFill="1" applyBorder="1" applyAlignment="1" applyProtection="1">
      <alignment horizontal="center" vertical="center"/>
    </xf>
    <xf numFmtId="0" fontId="76" fillId="8" borderId="0" xfId="0" applyFont="1" applyFill="1"/>
    <xf numFmtId="0" fontId="77" fillId="8" borderId="0" xfId="0" applyFont="1" applyFill="1"/>
    <xf numFmtId="0" fontId="75" fillId="8" borderId="0" xfId="0" applyFont="1" applyFill="1"/>
    <xf numFmtId="0" fontId="76" fillId="2" borderId="0" xfId="0" applyFont="1" applyFill="1"/>
    <xf numFmtId="0" fontId="77" fillId="2" borderId="0" xfId="0" applyFont="1" applyFill="1"/>
    <xf numFmtId="0" fontId="75" fillId="2" borderId="0" xfId="0" applyFont="1" applyFill="1"/>
    <xf numFmtId="0" fontId="6" fillId="2" borderId="0" xfId="0" applyFont="1" applyFill="1"/>
    <xf numFmtId="167" fontId="64" fillId="12" borderId="0" xfId="0" applyNumberFormat="1" applyFont="1" applyFill="1" applyAlignment="1">
      <alignment vertical="center"/>
    </xf>
    <xf numFmtId="0" fontId="64" fillId="12" borderId="0" xfId="0" applyFont="1" applyFill="1" applyAlignment="1">
      <alignment vertical="center"/>
    </xf>
    <xf numFmtId="0" fontId="64" fillId="12" borderId="0" xfId="0" applyFont="1" applyFill="1" applyAlignment="1">
      <alignment horizontal="right" vertical="center"/>
    </xf>
    <xf numFmtId="0" fontId="78" fillId="2" borderId="0" xfId="0" applyFont="1" applyFill="1" applyAlignment="1">
      <alignment vertical="center"/>
    </xf>
    <xf numFmtId="14" fontId="64" fillId="12" borderId="0" xfId="0" applyNumberFormat="1" applyFont="1" applyFill="1" applyAlignment="1">
      <alignment horizontal="right" vertical="center"/>
    </xf>
    <xf numFmtId="0" fontId="75" fillId="2" borderId="0" xfId="0" applyFont="1" applyFill="1" applyAlignment="1">
      <alignment vertical="center"/>
    </xf>
    <xf numFmtId="0" fontId="75" fillId="12" borderId="0" xfId="0" applyFont="1" applyFill="1" applyAlignment="1">
      <alignment vertical="center"/>
    </xf>
    <xf numFmtId="0" fontId="67" fillId="2" borderId="0" xfId="0" applyFont="1" applyFill="1" applyAlignment="1">
      <alignment vertical="center"/>
    </xf>
    <xf numFmtId="49" fontId="36" fillId="4" borderId="0" xfId="0" applyNumberFormat="1" applyFont="1" applyFill="1" applyBorder="1" applyAlignment="1" applyProtection="1">
      <alignment horizontal="left" vertical="top" wrapText="1"/>
    </xf>
    <xf numFmtId="49" fontId="34" fillId="4" borderId="0" xfId="0" applyNumberFormat="1" applyFont="1" applyFill="1" applyBorder="1" applyAlignment="1" applyProtection="1">
      <alignment horizontal="left" vertical="top" wrapText="1"/>
    </xf>
    <xf numFmtId="169" fontId="38" fillId="4" borderId="0" xfId="2" applyNumberFormat="1" applyFont="1" applyFill="1" applyBorder="1" applyAlignment="1" applyProtection="1">
      <alignment horizontal="left" vertical="center"/>
    </xf>
    <xf numFmtId="170" fontId="71" fillId="2" borderId="0" xfId="0" applyNumberFormat="1" applyFont="1" applyFill="1" applyAlignment="1" applyProtection="1">
      <alignment horizontal="center" vertical="center"/>
    </xf>
    <xf numFmtId="0" fontId="30" fillId="0" borderId="23" xfId="0" applyFont="1" applyFill="1" applyBorder="1" applyAlignment="1" applyProtection="1">
      <alignment horizontal="center" vertical="center" wrapText="1"/>
    </xf>
    <xf numFmtId="0" fontId="58" fillId="0" borderId="29" xfId="0" applyFont="1" applyFill="1" applyBorder="1" applyAlignment="1" applyProtection="1">
      <alignment horizontal="center" vertical="center" wrapText="1"/>
    </xf>
    <xf numFmtId="0" fontId="58" fillId="0" borderId="12" xfId="0" applyFont="1" applyFill="1" applyBorder="1" applyAlignment="1" applyProtection="1">
      <alignment horizontal="center" vertical="center" wrapText="1"/>
    </xf>
    <xf numFmtId="0" fontId="24" fillId="3" borderId="0" xfId="0" applyFont="1" applyFill="1" applyAlignment="1" applyProtection="1">
      <alignment horizontal="center" vertical="center"/>
    </xf>
    <xf numFmtId="0" fontId="24" fillId="3" borderId="30" xfId="0" applyFont="1" applyFill="1" applyBorder="1" applyAlignment="1" applyProtection="1">
      <alignment horizontal="center" vertical="center"/>
    </xf>
    <xf numFmtId="0" fontId="68" fillId="0" borderId="0" xfId="0" applyFont="1" applyAlignment="1" applyProtection="1">
      <alignment horizontal="center"/>
    </xf>
    <xf numFmtId="0" fontId="68" fillId="0" borderId="6" xfId="0" applyFont="1" applyBorder="1" applyAlignment="1" applyProtection="1">
      <alignment horizontal="center"/>
    </xf>
    <xf numFmtId="0" fontId="62" fillId="2" borderId="0" xfId="0" applyNumberFormat="1" applyFont="1" applyFill="1" applyAlignment="1" applyProtection="1">
      <alignment horizontal="center"/>
    </xf>
    <xf numFmtId="0" fontId="30" fillId="3" borderId="23" xfId="0" applyFont="1" applyFill="1" applyBorder="1" applyAlignment="1" applyProtection="1">
      <alignment horizontal="center" vertical="center" wrapText="1"/>
    </xf>
    <xf numFmtId="0" fontId="58" fillId="3" borderId="29" xfId="0" applyFont="1" applyFill="1" applyBorder="1" applyAlignment="1" applyProtection="1">
      <alignment horizontal="center" vertical="center" wrapText="1"/>
    </xf>
    <xf numFmtId="0" fontId="58" fillId="3" borderId="12" xfId="0" applyFont="1" applyFill="1" applyBorder="1" applyAlignment="1" applyProtection="1">
      <alignment horizontal="center" vertical="center" wrapText="1"/>
    </xf>
    <xf numFmtId="0" fontId="8" fillId="3" borderId="23" xfId="0" applyFont="1" applyFill="1" applyBorder="1" applyAlignment="1" applyProtection="1">
      <alignment horizontal="center" vertical="center" wrapText="1"/>
    </xf>
    <xf numFmtId="0" fontId="8" fillId="3" borderId="29" xfId="0" applyFont="1" applyFill="1" applyBorder="1" applyAlignment="1" applyProtection="1">
      <alignment horizontal="center" vertical="center" wrapText="1"/>
    </xf>
    <xf numFmtId="0" fontId="8" fillId="3" borderId="12" xfId="0" applyFont="1" applyFill="1" applyBorder="1" applyAlignment="1" applyProtection="1">
      <alignment horizontal="center" vertical="center" wrapText="1"/>
    </xf>
    <xf numFmtId="0" fontId="9" fillId="7" borderId="25" xfId="0" applyNumberFormat="1" applyFont="1" applyFill="1" applyBorder="1" applyAlignment="1" applyProtection="1">
      <alignment horizontal="left" vertical="center"/>
      <protection locked="0"/>
    </xf>
    <xf numFmtId="0" fontId="9" fillId="7" borderId="26" xfId="0" applyNumberFormat="1" applyFont="1" applyFill="1" applyBorder="1" applyAlignment="1" applyProtection="1">
      <alignment horizontal="left" vertical="center"/>
      <protection locked="0"/>
    </xf>
    <xf numFmtId="0" fontId="69" fillId="2" borderId="0" xfId="0" applyNumberFormat="1" applyFont="1" applyFill="1" applyAlignment="1" applyProtection="1">
      <alignment horizontal="left" vertical="top" wrapText="1"/>
    </xf>
    <xf numFmtId="0" fontId="33" fillId="6" borderId="0" xfId="0" applyFont="1" applyFill="1" applyAlignment="1" applyProtection="1">
      <alignment horizontal="center" vertical="center"/>
    </xf>
    <xf numFmtId="0" fontId="50" fillId="6" borderId="0" xfId="0" applyFont="1" applyFill="1" applyAlignment="1" applyProtection="1">
      <alignment horizontal="center" vertical="center"/>
    </xf>
    <xf numFmtId="0" fontId="9" fillId="7" borderId="27" xfId="0" applyNumberFormat="1" applyFont="1" applyFill="1" applyBorder="1" applyAlignment="1" applyProtection="1">
      <alignment horizontal="left" vertical="center"/>
      <protection locked="0"/>
    </xf>
    <xf numFmtId="0" fontId="9" fillId="7" borderId="28" xfId="0" applyNumberFormat="1" applyFont="1" applyFill="1" applyBorder="1" applyAlignment="1" applyProtection="1">
      <alignment horizontal="left" vertical="center"/>
      <protection locked="0"/>
    </xf>
    <xf numFmtId="0" fontId="69" fillId="3" borderId="25" xfId="0" applyFont="1" applyFill="1" applyBorder="1" applyAlignment="1" applyProtection="1">
      <alignment horizontal="center" wrapText="1"/>
    </xf>
    <xf numFmtId="0" fontId="69" fillId="3" borderId="0" xfId="0" applyFont="1" applyFill="1" applyAlignment="1" applyProtection="1">
      <alignment horizontal="center" wrapText="1"/>
    </xf>
    <xf numFmtId="1" fontId="24" fillId="7" borderId="31" xfId="0" applyNumberFormat="1" applyFont="1" applyFill="1" applyBorder="1" applyAlignment="1" applyProtection="1">
      <alignment horizontal="center" vertical="center"/>
      <protection locked="0"/>
    </xf>
    <xf numFmtId="1" fontId="24" fillId="7" borderId="32" xfId="0" applyNumberFormat="1" applyFont="1" applyFill="1" applyBorder="1" applyAlignment="1" applyProtection="1">
      <alignment horizontal="center" vertical="center"/>
      <protection locked="0"/>
    </xf>
    <xf numFmtId="1" fontId="24" fillId="7" borderId="33" xfId="0" applyNumberFormat="1" applyFont="1" applyFill="1" applyBorder="1" applyAlignment="1" applyProtection="1">
      <alignment horizontal="center" vertical="center"/>
      <protection locked="0"/>
    </xf>
    <xf numFmtId="0" fontId="1" fillId="3" borderId="0" xfId="0" quotePrefix="1" applyFont="1" applyFill="1" applyBorder="1" applyAlignment="1" applyProtection="1">
      <alignment horizontal="right" vertical="center"/>
    </xf>
    <xf numFmtId="0" fontId="9" fillId="3" borderId="0" xfId="0" applyNumberFormat="1" applyFont="1" applyFill="1" applyBorder="1" applyAlignment="1" applyProtection="1">
      <alignment horizontal="left" vertical="center"/>
    </xf>
    <xf numFmtId="0" fontId="9" fillId="3" borderId="26" xfId="0" applyNumberFormat="1" applyFont="1" applyFill="1" applyBorder="1" applyAlignment="1" applyProtection="1">
      <alignment horizontal="left" vertical="center"/>
    </xf>
    <xf numFmtId="0" fontId="1" fillId="3" borderId="0" xfId="0" applyFont="1" applyFill="1" applyAlignment="1" applyProtection="1">
      <alignment horizontal="left" vertical="center" wrapText="1"/>
    </xf>
    <xf numFmtId="0" fontId="9" fillId="3" borderId="24" xfId="0" quotePrefix="1" applyFont="1" applyFill="1" applyBorder="1" applyAlignment="1" applyProtection="1">
      <alignment horizontal="right" vertical="center"/>
    </xf>
    <xf numFmtId="0" fontId="9" fillId="3" borderId="8" xfId="0" applyFont="1" applyFill="1" applyBorder="1" applyAlignment="1" applyProtection="1">
      <alignment horizontal="right" vertical="center"/>
    </xf>
    <xf numFmtId="0" fontId="9" fillId="3" borderId="0" xfId="0" applyFont="1" applyFill="1" applyBorder="1" applyAlignment="1" applyProtection="1">
      <alignment horizontal="left"/>
    </xf>
    <xf numFmtId="0" fontId="9" fillId="3" borderId="26" xfId="0" applyFont="1" applyFill="1" applyBorder="1" applyAlignment="1" applyProtection="1">
      <alignment horizontal="left"/>
    </xf>
    <xf numFmtId="0" fontId="24" fillId="3" borderId="25" xfId="0" applyFont="1" applyFill="1" applyBorder="1" applyAlignment="1" applyProtection="1">
      <alignment horizontal="left"/>
    </xf>
    <xf numFmtId="0" fontId="24" fillId="3" borderId="0" xfId="0" applyFont="1" applyFill="1" applyAlignment="1" applyProtection="1">
      <alignment horizontal="left"/>
    </xf>
    <xf numFmtId="0" fontId="24" fillId="3" borderId="59" xfId="0" applyFont="1" applyFill="1" applyBorder="1" applyAlignment="1" applyProtection="1">
      <alignment horizontal="left"/>
    </xf>
    <xf numFmtId="0" fontId="8" fillId="3" borderId="2" xfId="0" applyFont="1" applyFill="1" applyBorder="1" applyAlignment="1" applyProtection="1">
      <alignment horizontal="center" vertical="center" wrapText="1"/>
    </xf>
    <xf numFmtId="0" fontId="8" fillId="3" borderId="3" xfId="0" applyFont="1" applyFill="1" applyBorder="1" applyAlignment="1" applyProtection="1">
      <alignment horizontal="center" vertical="center" wrapText="1"/>
    </xf>
    <xf numFmtId="0" fontId="8" fillId="3" borderId="7" xfId="0" applyFont="1" applyFill="1" applyBorder="1" applyAlignment="1" applyProtection="1">
      <alignment horizontal="center" vertical="center" wrapText="1"/>
    </xf>
    <xf numFmtId="0" fontId="8" fillId="0" borderId="23" xfId="0" applyFont="1" applyFill="1" applyBorder="1" applyAlignment="1" applyProtection="1">
      <alignment horizontal="center" vertical="center" wrapText="1"/>
    </xf>
    <xf numFmtId="0" fontId="8" fillId="0" borderId="29" xfId="0" applyFont="1" applyFill="1" applyBorder="1" applyAlignment="1" applyProtection="1">
      <alignment horizontal="center" vertical="center" wrapText="1"/>
    </xf>
    <xf numFmtId="0" fontId="8" fillId="0" borderId="12" xfId="0" applyFont="1" applyFill="1" applyBorder="1" applyAlignment="1" applyProtection="1">
      <alignment horizontal="center" vertical="center" wrapText="1"/>
    </xf>
    <xf numFmtId="0" fontId="8" fillId="3" borderId="29" xfId="0" applyFont="1" applyFill="1" applyBorder="1" applyAlignment="1" applyProtection="1">
      <alignment horizontal="center" vertical="center"/>
    </xf>
    <xf numFmtId="0" fontId="8" fillId="3" borderId="12" xfId="0" applyFont="1" applyFill="1" applyBorder="1" applyAlignment="1" applyProtection="1">
      <alignment horizontal="center" vertical="center"/>
    </xf>
    <xf numFmtId="0" fontId="8" fillId="3" borderId="34" xfId="0" applyFont="1" applyFill="1" applyBorder="1" applyAlignment="1" applyProtection="1">
      <alignment horizontal="center" vertical="center" wrapText="1"/>
    </xf>
    <xf numFmtId="0" fontId="8" fillId="3" borderId="35" xfId="0" applyFont="1" applyFill="1" applyBorder="1" applyAlignment="1" applyProtection="1">
      <alignment horizontal="center" vertical="center" wrapText="1"/>
    </xf>
    <xf numFmtId="0" fontId="8" fillId="3" borderId="36" xfId="0" applyFont="1" applyFill="1" applyBorder="1" applyAlignment="1" applyProtection="1">
      <alignment horizontal="center" vertical="center" wrapText="1"/>
    </xf>
    <xf numFmtId="0" fontId="8" fillId="3" borderId="37" xfId="0" applyFont="1" applyFill="1" applyBorder="1" applyAlignment="1" applyProtection="1">
      <alignment horizontal="center" vertical="center" wrapText="1"/>
    </xf>
    <xf numFmtId="0" fontId="8" fillId="3" borderId="38" xfId="0" applyFont="1" applyFill="1" applyBorder="1" applyAlignment="1" applyProtection="1">
      <alignment horizontal="center" vertical="center" wrapText="1"/>
    </xf>
    <xf numFmtId="0" fontId="6" fillId="3" borderId="24" xfId="0" quotePrefix="1" applyFont="1" applyFill="1" applyBorder="1" applyAlignment="1" applyProtection="1">
      <alignment horizontal="right" vertical="center"/>
    </xf>
    <xf numFmtId="0" fontId="6" fillId="3" borderId="8" xfId="0" applyFont="1" applyFill="1" applyBorder="1" applyAlignment="1" applyProtection="1">
      <alignment horizontal="right" vertical="center"/>
    </xf>
    <xf numFmtId="0" fontId="6" fillId="3" borderId="0" xfId="0" applyNumberFormat="1" applyFont="1" applyFill="1" applyBorder="1" applyAlignment="1" applyProtection="1">
      <alignment horizontal="left" vertical="center"/>
    </xf>
    <xf numFmtId="0" fontId="6" fillId="3" borderId="26" xfId="0" applyNumberFormat="1" applyFont="1" applyFill="1" applyBorder="1" applyAlignment="1" applyProtection="1">
      <alignment horizontal="left" vertical="center"/>
    </xf>
    <xf numFmtId="0" fontId="8" fillId="3" borderId="39" xfId="0" applyFont="1" applyFill="1" applyBorder="1" applyAlignment="1" applyProtection="1">
      <alignment horizontal="center" vertical="center" wrapText="1"/>
    </xf>
    <xf numFmtId="0" fontId="8" fillId="3" borderId="40" xfId="0" applyFont="1" applyFill="1" applyBorder="1" applyAlignment="1" applyProtection="1">
      <alignment horizontal="center" vertical="center" wrapText="1"/>
    </xf>
    <xf numFmtId="0" fontId="8" fillId="3" borderId="41" xfId="0" applyFont="1" applyFill="1" applyBorder="1" applyAlignment="1" applyProtection="1">
      <alignment horizontal="center" vertical="center" wrapText="1"/>
    </xf>
    <xf numFmtId="0" fontId="27" fillId="2" borderId="0" xfId="0" applyFont="1" applyFill="1" applyBorder="1" applyAlignment="1" applyProtection="1">
      <alignment horizontal="center" vertical="center"/>
    </xf>
    <xf numFmtId="2" fontId="6" fillId="3" borderId="8" xfId="0" applyNumberFormat="1" applyFont="1" applyFill="1" applyBorder="1" applyAlignment="1" applyProtection="1">
      <alignment horizontal="left"/>
    </xf>
    <xf numFmtId="2" fontId="6" fillId="3" borderId="22" xfId="0" applyNumberFormat="1" applyFont="1" applyFill="1" applyBorder="1" applyAlignment="1" applyProtection="1">
      <alignment horizontal="left"/>
    </xf>
    <xf numFmtId="0" fontId="6" fillId="3" borderId="0" xfId="0" applyFont="1" applyFill="1" applyBorder="1" applyAlignment="1" applyProtection="1">
      <alignment horizontal="center"/>
    </xf>
    <xf numFmtId="0" fontId="6" fillId="3" borderId="26" xfId="0" applyFont="1" applyFill="1" applyBorder="1" applyAlignment="1" applyProtection="1">
      <alignment horizontal="center"/>
    </xf>
    <xf numFmtId="0" fontId="79" fillId="3" borderId="0" xfId="0" applyFont="1" applyFill="1" applyBorder="1" applyAlignment="1" applyProtection="1">
      <alignment horizontal="left"/>
    </xf>
    <xf numFmtId="0" fontId="21" fillId="0" borderId="0" xfId="0" applyFont="1" applyFill="1" applyBorder="1" applyAlignment="1" applyProtection="1">
      <alignment horizontal="left" vertical="center"/>
    </xf>
    <xf numFmtId="0" fontId="68" fillId="0" borderId="0" xfId="0" applyFont="1" applyFill="1" applyBorder="1" applyAlignment="1" applyProtection="1">
      <alignment horizontal="right" vertical="center"/>
    </xf>
    <xf numFmtId="0" fontId="0" fillId="3" borderId="23" xfId="0" applyFill="1" applyBorder="1" applyAlignment="1" applyProtection="1">
      <alignment horizontal="center" vertical="center" wrapText="1"/>
    </xf>
    <xf numFmtId="0" fontId="0" fillId="3" borderId="12" xfId="0" applyFill="1" applyBorder="1" applyAlignment="1" applyProtection="1">
      <alignment horizontal="center" vertical="center" wrapText="1"/>
    </xf>
    <xf numFmtId="0" fontId="6" fillId="3" borderId="24" xfId="0" applyFont="1" applyFill="1" applyBorder="1" applyAlignment="1" applyProtection="1">
      <alignment horizontal="center" vertical="center" wrapText="1"/>
    </xf>
    <xf numFmtId="0" fontId="0" fillId="3" borderId="22" xfId="0" applyFill="1" applyBorder="1" applyAlignment="1" applyProtection="1">
      <alignment horizontal="center" vertical="center" wrapText="1"/>
    </xf>
    <xf numFmtId="0" fontId="0" fillId="3" borderId="25" xfId="0" applyFill="1" applyBorder="1" applyAlignment="1" applyProtection="1">
      <alignment horizontal="center" vertical="center" wrapText="1"/>
    </xf>
    <xf numFmtId="0" fontId="0" fillId="3" borderId="26" xfId="0" applyFill="1" applyBorder="1" applyAlignment="1" applyProtection="1">
      <alignment horizontal="center" vertical="center" wrapText="1"/>
    </xf>
    <xf numFmtId="0" fontId="0" fillId="3" borderId="27" xfId="0" applyFill="1" applyBorder="1" applyAlignment="1" applyProtection="1">
      <alignment horizontal="center" vertical="center" wrapText="1"/>
    </xf>
    <xf numFmtId="0" fontId="0" fillId="3" borderId="28" xfId="0" applyFill="1" applyBorder="1" applyAlignment="1" applyProtection="1">
      <alignment horizontal="center" vertical="center" wrapText="1"/>
    </xf>
    <xf numFmtId="0" fontId="0" fillId="7" borderId="24" xfId="0" applyFill="1" applyBorder="1" applyAlignment="1" applyProtection="1">
      <alignment horizontal="center"/>
      <protection locked="0"/>
    </xf>
    <xf numFmtId="0" fontId="0" fillId="7" borderId="8" xfId="0" applyFill="1" applyBorder="1" applyAlignment="1" applyProtection="1">
      <alignment horizontal="center"/>
      <protection locked="0"/>
    </xf>
    <xf numFmtId="0" fontId="0" fillId="7" borderId="22" xfId="0" applyFill="1" applyBorder="1" applyAlignment="1" applyProtection="1">
      <alignment horizontal="center"/>
      <protection locked="0"/>
    </xf>
    <xf numFmtId="0" fontId="0" fillId="7" borderId="25" xfId="0" applyFill="1" applyBorder="1" applyAlignment="1" applyProtection="1">
      <alignment horizontal="center"/>
      <protection locked="0"/>
    </xf>
    <xf numFmtId="0" fontId="0" fillId="7" borderId="0" xfId="0" applyFill="1" applyBorder="1" applyAlignment="1" applyProtection="1">
      <alignment horizontal="center"/>
      <protection locked="0"/>
    </xf>
    <xf numFmtId="0" fontId="0" fillId="7" borderId="26" xfId="0" applyFill="1" applyBorder="1" applyAlignment="1" applyProtection="1">
      <alignment horizontal="center"/>
      <protection locked="0"/>
    </xf>
    <xf numFmtId="0" fontId="0" fillId="7" borderId="27" xfId="0" applyFill="1" applyBorder="1" applyAlignment="1" applyProtection="1">
      <alignment horizontal="center"/>
      <protection locked="0"/>
    </xf>
    <xf numFmtId="0" fontId="0" fillId="7" borderId="6" xfId="0" applyFill="1" applyBorder="1" applyAlignment="1" applyProtection="1">
      <alignment horizontal="center"/>
      <protection locked="0"/>
    </xf>
    <xf numFmtId="0" fontId="0" fillId="7" borderId="28" xfId="0" applyFill="1" applyBorder="1" applyAlignment="1" applyProtection="1">
      <alignment horizontal="center"/>
      <protection locked="0"/>
    </xf>
    <xf numFmtId="3" fontId="0" fillId="7" borderId="3" xfId="0" applyNumberFormat="1" applyFill="1" applyBorder="1" applyAlignment="1" applyProtection="1">
      <alignment horizontal="center" vertical="center"/>
      <protection locked="0"/>
    </xf>
    <xf numFmtId="3" fontId="0" fillId="7" borderId="7" xfId="0" applyNumberFormat="1" applyFill="1" applyBorder="1" applyAlignment="1" applyProtection="1">
      <alignment horizontal="center" vertical="center"/>
      <protection locked="0"/>
    </xf>
    <xf numFmtId="0" fontId="0" fillId="0" borderId="2" xfId="0" applyFill="1" applyBorder="1" applyAlignment="1" applyProtection="1">
      <alignment horizontal="center" vertical="center"/>
    </xf>
    <xf numFmtId="0" fontId="20" fillId="7" borderId="27" xfId="0" applyFont="1" applyFill="1" applyBorder="1" applyAlignment="1" applyProtection="1">
      <alignment horizontal="left"/>
      <protection locked="0"/>
    </xf>
    <xf numFmtId="0" fontId="20" fillId="7" borderId="6" xfId="0" applyFont="1" applyFill="1" applyBorder="1" applyAlignment="1" applyProtection="1">
      <alignment horizontal="left"/>
      <protection locked="0"/>
    </xf>
    <xf numFmtId="0" fontId="20" fillId="7" borderId="28" xfId="0" applyFont="1" applyFill="1" applyBorder="1" applyAlignment="1" applyProtection="1">
      <alignment horizontal="left"/>
      <protection locked="0"/>
    </xf>
    <xf numFmtId="3" fontId="0" fillId="3" borderId="8" xfId="0" applyNumberFormat="1" applyFill="1" applyBorder="1" applyAlignment="1" applyProtection="1">
      <alignment horizontal="center" vertical="center"/>
    </xf>
    <xf numFmtId="0" fontId="0" fillId="0" borderId="3" xfId="0" applyFill="1" applyBorder="1" applyAlignment="1" applyProtection="1">
      <alignment horizontal="center" vertical="center"/>
    </xf>
    <xf numFmtId="0" fontId="0" fillId="0" borderId="7" xfId="0" applyFill="1" applyBorder="1" applyAlignment="1" applyProtection="1">
      <alignment horizontal="center" vertical="center"/>
    </xf>
    <xf numFmtId="3" fontId="0" fillId="3" borderId="0" xfId="0" applyNumberFormat="1" applyFill="1" applyBorder="1" applyAlignment="1" applyProtection="1">
      <alignment horizontal="center" vertical="center"/>
    </xf>
    <xf numFmtId="0" fontId="0" fillId="3" borderId="37" xfId="0" applyFill="1" applyBorder="1" applyAlignment="1" applyProtection="1">
      <alignment horizontal="center" vertical="center" wrapText="1"/>
    </xf>
    <xf numFmtId="0" fontId="0" fillId="3" borderId="38" xfId="0" applyFill="1" applyBorder="1" applyAlignment="1" applyProtection="1">
      <alignment horizontal="center" vertical="center" wrapText="1"/>
    </xf>
    <xf numFmtId="0" fontId="0" fillId="3" borderId="2" xfId="0" applyFill="1" applyBorder="1" applyAlignment="1" applyProtection="1">
      <alignment horizontal="center" vertical="center" wrapText="1"/>
    </xf>
    <xf numFmtId="0" fontId="6" fillId="3" borderId="2" xfId="0" applyFont="1" applyFill="1" applyBorder="1" applyAlignment="1" applyProtection="1">
      <alignment horizontal="center" vertical="center" wrapText="1"/>
    </xf>
    <xf numFmtId="0" fontId="6" fillId="3" borderId="23" xfId="0" applyFont="1" applyFill="1" applyBorder="1" applyAlignment="1" applyProtection="1">
      <alignment horizontal="center" vertical="center" wrapText="1"/>
    </xf>
    <xf numFmtId="0" fontId="6" fillId="3" borderId="12" xfId="0" applyFont="1" applyFill="1" applyBorder="1" applyAlignment="1" applyProtection="1">
      <alignment horizontal="center" vertical="center" wrapText="1"/>
    </xf>
    <xf numFmtId="0" fontId="21" fillId="3" borderId="0" xfId="0" applyFont="1" applyFill="1" applyBorder="1" applyAlignment="1" applyProtection="1">
      <alignment horizontal="right" vertical="center"/>
    </xf>
    <xf numFmtId="0" fontId="26" fillId="3" borderId="0" xfId="0" applyFont="1" applyFill="1" applyBorder="1" applyAlignment="1" applyProtection="1">
      <alignment horizontal="center"/>
    </xf>
    <xf numFmtId="0" fontId="9" fillId="0" borderId="0" xfId="0" quotePrefix="1" applyFont="1" applyFill="1" applyBorder="1" applyAlignment="1" applyProtection="1">
      <alignment horizontal="left" vertical="center" wrapText="1"/>
    </xf>
    <xf numFmtId="0" fontId="9" fillId="0" borderId="0" xfId="0" applyFont="1" applyFill="1" applyBorder="1" applyAlignment="1" applyProtection="1">
      <alignment horizontal="left" vertical="center" wrapText="1"/>
    </xf>
    <xf numFmtId="0" fontId="21" fillId="0" borderId="0" xfId="0" applyNumberFormat="1" applyFont="1" applyFill="1" applyBorder="1" applyAlignment="1" applyProtection="1">
      <alignment vertical="center"/>
    </xf>
    <xf numFmtId="0" fontId="42" fillId="3" borderId="0" xfId="0" applyFont="1" applyFill="1" applyBorder="1" applyAlignment="1" applyProtection="1">
      <alignment horizontal="center"/>
    </xf>
    <xf numFmtId="0" fontId="68" fillId="3" borderId="0" xfId="0" quotePrefix="1" applyFont="1" applyFill="1" applyBorder="1" applyAlignment="1" applyProtection="1">
      <alignment horizontal="left" vertical="center"/>
    </xf>
    <xf numFmtId="0" fontId="68" fillId="3" borderId="0" xfId="0" applyFont="1" applyFill="1" applyAlignment="1" applyProtection="1">
      <alignment horizontal="left"/>
    </xf>
    <xf numFmtId="0" fontId="68" fillId="0" borderId="0" xfId="0" applyFont="1" applyFill="1" applyBorder="1" applyAlignment="1" applyProtection="1">
      <alignment horizontal="left" vertical="center" wrapText="1"/>
    </xf>
    <xf numFmtId="0" fontId="68" fillId="3" borderId="0" xfId="0" applyFont="1" applyFill="1" applyBorder="1" applyAlignment="1" applyProtection="1">
      <alignment horizontal="left" vertical="center"/>
    </xf>
    <xf numFmtId="167" fontId="21" fillId="0" borderId="0" xfId="0" applyNumberFormat="1" applyFont="1" applyFill="1" applyBorder="1" applyAlignment="1" applyProtection="1">
      <alignment horizontal="left" vertical="center"/>
    </xf>
    <xf numFmtId="167" fontId="29" fillId="7" borderId="24" xfId="0" applyNumberFormat="1" applyFont="1" applyFill="1" applyBorder="1" applyAlignment="1" applyProtection="1">
      <alignment horizontal="center" vertical="center"/>
      <protection locked="0"/>
    </xf>
    <xf numFmtId="167" fontId="29" fillId="7" borderId="22" xfId="0" applyNumberFormat="1" applyFont="1" applyFill="1" applyBorder="1" applyAlignment="1" applyProtection="1">
      <alignment horizontal="center" vertical="center"/>
      <protection locked="0"/>
    </xf>
    <xf numFmtId="167" fontId="29" fillId="7" borderId="25" xfId="0" applyNumberFormat="1" applyFont="1" applyFill="1" applyBorder="1" applyAlignment="1" applyProtection="1">
      <alignment horizontal="center" vertical="center"/>
      <protection locked="0"/>
    </xf>
    <xf numFmtId="167" fontId="29" fillId="7" borderId="26" xfId="0" applyNumberFormat="1" applyFont="1" applyFill="1" applyBorder="1" applyAlignment="1" applyProtection="1">
      <alignment horizontal="center" vertical="center"/>
      <protection locked="0"/>
    </xf>
    <xf numFmtId="167" fontId="29" fillId="7" borderId="27" xfId="0" applyNumberFormat="1" applyFont="1" applyFill="1" applyBorder="1" applyAlignment="1" applyProtection="1">
      <alignment horizontal="center" vertical="center"/>
      <protection locked="0"/>
    </xf>
    <xf numFmtId="167" fontId="29" fillId="7" borderId="28" xfId="0" applyNumberFormat="1" applyFont="1" applyFill="1" applyBorder="1" applyAlignment="1" applyProtection="1">
      <alignment horizontal="center" vertical="center"/>
      <protection locked="0"/>
    </xf>
    <xf numFmtId="0" fontId="0" fillId="3" borderId="24" xfId="0" applyFill="1" applyBorder="1" applyAlignment="1" applyProtection="1">
      <alignment horizontal="center" vertical="center" wrapText="1"/>
    </xf>
    <xf numFmtId="0" fontId="0" fillId="3" borderId="29" xfId="0" applyFill="1" applyBorder="1" applyAlignment="1" applyProtection="1">
      <alignment horizontal="center" vertical="center"/>
    </xf>
    <xf numFmtId="0" fontId="0" fillId="3" borderId="12" xfId="0" applyFill="1" applyBorder="1" applyAlignment="1" applyProtection="1">
      <alignment horizontal="center" vertical="center"/>
    </xf>
    <xf numFmtId="0" fontId="6" fillId="3" borderId="34" xfId="0" applyFont="1" applyFill="1" applyBorder="1" applyAlignment="1" applyProtection="1">
      <alignment horizontal="center" vertical="center" wrapText="1"/>
    </xf>
    <xf numFmtId="0" fontId="0" fillId="3" borderId="35" xfId="0" applyFill="1" applyBorder="1" applyAlignment="1" applyProtection="1">
      <alignment horizontal="center" vertical="center" wrapText="1"/>
    </xf>
    <xf numFmtId="0" fontId="0" fillId="3" borderId="36" xfId="0" applyFill="1" applyBorder="1" applyAlignment="1" applyProtection="1">
      <alignment horizontal="center" vertical="center" wrapText="1"/>
    </xf>
    <xf numFmtId="0" fontId="0" fillId="3" borderId="39" xfId="0" applyFill="1" applyBorder="1" applyAlignment="1" applyProtection="1">
      <alignment horizontal="center" vertical="center" wrapText="1"/>
    </xf>
    <xf numFmtId="0" fontId="0" fillId="3" borderId="40" xfId="0" applyFill="1" applyBorder="1" applyAlignment="1" applyProtection="1">
      <alignment horizontal="center" vertical="center" wrapText="1"/>
    </xf>
    <xf numFmtId="0" fontId="0" fillId="3" borderId="41" xfId="0" applyFill="1" applyBorder="1" applyAlignment="1" applyProtection="1">
      <alignment horizontal="center" vertical="center" wrapText="1"/>
    </xf>
    <xf numFmtId="0" fontId="0" fillId="3" borderId="29" xfId="0" applyFill="1" applyBorder="1" applyAlignment="1" applyProtection="1">
      <alignment horizontal="center" vertical="center" wrapText="1"/>
    </xf>
    <xf numFmtId="0" fontId="20" fillId="7" borderId="24" xfId="0" applyFont="1" applyFill="1" applyBorder="1" applyAlignment="1" applyProtection="1">
      <alignment horizontal="left"/>
      <protection locked="0"/>
    </xf>
    <xf numFmtId="0" fontId="20" fillId="7" borderId="8" xfId="0" applyFont="1" applyFill="1" applyBorder="1" applyAlignment="1" applyProtection="1">
      <alignment horizontal="left"/>
      <protection locked="0"/>
    </xf>
    <xf numFmtId="0" fontId="20" fillId="7" borderId="22" xfId="0" applyFont="1" applyFill="1" applyBorder="1" applyAlignment="1" applyProtection="1">
      <alignment horizontal="left"/>
      <protection locked="0"/>
    </xf>
    <xf numFmtId="0" fontId="20" fillId="7" borderId="25" xfId="0" applyFont="1" applyFill="1" applyBorder="1" applyAlignment="1" applyProtection="1">
      <alignment horizontal="left"/>
      <protection locked="0"/>
    </xf>
    <xf numFmtId="0" fontId="20" fillId="7" borderId="0" xfId="0" applyFont="1" applyFill="1" applyBorder="1" applyAlignment="1" applyProtection="1">
      <alignment horizontal="left"/>
      <protection locked="0"/>
    </xf>
    <xf numFmtId="0" fontId="20" fillId="7" borderId="26" xfId="0" applyFont="1" applyFill="1" applyBorder="1" applyAlignment="1" applyProtection="1">
      <alignment horizontal="left"/>
      <protection locked="0"/>
    </xf>
    <xf numFmtId="0" fontId="21" fillId="3" borderId="3" xfId="0" applyFont="1" applyFill="1" applyBorder="1" applyAlignment="1" applyProtection="1">
      <alignment horizontal="center" vertical="center"/>
    </xf>
    <xf numFmtId="0" fontId="21" fillId="3" borderId="7" xfId="0" applyFont="1" applyFill="1" applyBorder="1" applyAlignment="1" applyProtection="1">
      <alignment horizontal="center" vertical="center"/>
    </xf>
    <xf numFmtId="0" fontId="0" fillId="3" borderId="3" xfId="0" applyFill="1" applyBorder="1" applyAlignment="1" applyProtection="1">
      <alignment horizontal="center" vertical="center" wrapText="1"/>
    </xf>
    <xf numFmtId="0" fontId="0" fillId="3" borderId="7" xfId="0" applyFill="1" applyBorder="1" applyAlignment="1" applyProtection="1">
      <alignment horizontal="center" vertical="center" wrapText="1"/>
    </xf>
    <xf numFmtId="0" fontId="80" fillId="3" borderId="0" xfId="0" applyFont="1" applyFill="1" applyBorder="1" applyAlignment="1" applyProtection="1">
      <alignment horizontal="left"/>
    </xf>
    <xf numFmtId="0" fontId="73" fillId="3" borderId="0" xfId="0" applyFont="1" applyFill="1" applyBorder="1" applyAlignment="1" applyProtection="1">
      <alignment horizontal="right"/>
    </xf>
    <xf numFmtId="0" fontId="74" fillId="3" borderId="0" xfId="0" applyFont="1" applyFill="1" applyBorder="1" applyAlignment="1" applyProtection="1">
      <alignment horizontal="right"/>
    </xf>
    <xf numFmtId="0" fontId="6" fillId="3" borderId="45" xfId="0" applyFont="1" applyFill="1" applyBorder="1" applyAlignment="1" applyProtection="1">
      <alignment horizontal="center" vertical="center" wrapText="1"/>
    </xf>
    <xf numFmtId="0" fontId="0" fillId="3" borderId="46" xfId="0" applyFill="1" applyBorder="1" applyAlignment="1" applyProtection="1">
      <alignment horizontal="center" vertical="center" wrapText="1"/>
    </xf>
    <xf numFmtId="0" fontId="0" fillId="3" borderId="47" xfId="0" applyFill="1" applyBorder="1" applyAlignment="1" applyProtection="1">
      <alignment horizontal="center" vertical="center" wrapText="1"/>
    </xf>
    <xf numFmtId="0" fontId="21" fillId="7" borderId="3" xfId="0" applyFont="1" applyFill="1" applyBorder="1" applyAlignment="1" applyProtection="1">
      <alignment horizontal="left" vertical="center"/>
      <protection locked="0"/>
    </xf>
    <xf numFmtId="0" fontId="21" fillId="7" borderId="42" xfId="0" applyFont="1" applyFill="1" applyBorder="1" applyAlignment="1" applyProtection="1">
      <alignment horizontal="left" vertical="center"/>
      <protection locked="0"/>
    </xf>
    <xf numFmtId="0" fontId="21" fillId="7" borderId="7" xfId="0" applyFont="1" applyFill="1" applyBorder="1" applyAlignment="1" applyProtection="1">
      <alignment horizontal="left" vertical="center"/>
      <protection locked="0"/>
    </xf>
    <xf numFmtId="167" fontId="21" fillId="7" borderId="3" xfId="0" applyNumberFormat="1" applyFont="1" applyFill="1" applyBorder="1" applyAlignment="1" applyProtection="1">
      <alignment horizontal="left" vertical="center"/>
      <protection locked="0"/>
    </xf>
    <xf numFmtId="167" fontId="21" fillId="7" borderId="42" xfId="0" applyNumberFormat="1" applyFont="1" applyFill="1" applyBorder="1" applyAlignment="1" applyProtection="1">
      <alignment horizontal="left" vertical="center"/>
      <protection locked="0"/>
    </xf>
    <xf numFmtId="167" fontId="21" fillId="7" borderId="7" xfId="0" applyNumberFormat="1" applyFont="1" applyFill="1" applyBorder="1" applyAlignment="1" applyProtection="1">
      <alignment horizontal="left" vertical="center"/>
      <protection locked="0"/>
    </xf>
    <xf numFmtId="0" fontId="21" fillId="7" borderId="3" xfId="0" applyNumberFormat="1" applyFont="1" applyFill="1" applyBorder="1" applyAlignment="1" applyProtection="1">
      <alignment vertical="center"/>
      <protection locked="0"/>
    </xf>
    <xf numFmtId="0" fontId="21" fillId="7" borderId="42" xfId="0" applyNumberFormat="1" applyFont="1" applyFill="1" applyBorder="1" applyAlignment="1" applyProtection="1">
      <alignment vertical="center"/>
      <protection locked="0"/>
    </xf>
    <xf numFmtId="0" fontId="21" fillId="7" borderId="7" xfId="0" applyNumberFormat="1" applyFont="1" applyFill="1" applyBorder="1" applyAlignment="1" applyProtection="1">
      <alignment vertical="center"/>
      <protection locked="0"/>
    </xf>
    <xf numFmtId="0" fontId="6" fillId="3" borderId="43" xfId="0" applyFont="1" applyFill="1" applyBorder="1" applyAlignment="1" applyProtection="1">
      <alignment horizontal="center" vertical="center" wrapText="1"/>
    </xf>
    <xf numFmtId="0" fontId="0" fillId="3" borderId="44" xfId="0" applyFill="1" applyBorder="1" applyAlignment="1" applyProtection="1">
      <alignment horizontal="center" vertical="center" wrapText="1"/>
    </xf>
    <xf numFmtId="0" fontId="6" fillId="3" borderId="48" xfId="0" applyFont="1" applyFill="1" applyBorder="1" applyAlignment="1" applyProtection="1">
      <alignment horizontal="center" vertical="center" wrapText="1"/>
    </xf>
    <xf numFmtId="0" fontId="0" fillId="3" borderId="49" xfId="0" applyFill="1" applyBorder="1" applyAlignment="1" applyProtection="1">
      <alignment horizontal="center" vertical="center" wrapText="1"/>
    </xf>
    <xf numFmtId="0" fontId="0" fillId="3" borderId="50" xfId="0" applyFill="1" applyBorder="1" applyAlignment="1" applyProtection="1">
      <alignment horizontal="center" vertical="center" wrapText="1"/>
    </xf>
    <xf numFmtId="0" fontId="0" fillId="3" borderId="51" xfId="0" applyFill="1" applyBorder="1" applyAlignment="1" applyProtection="1">
      <alignment horizontal="center" vertical="center" wrapText="1"/>
    </xf>
    <xf numFmtId="0" fontId="81" fillId="2" borderId="0" xfId="0" applyFont="1" applyFill="1" applyAlignment="1">
      <alignment horizontal="center" vertical="center"/>
    </xf>
  </cellXfs>
  <cellStyles count="4">
    <cellStyle name="Dezimal 2" xfId="1" xr:uid="{00000000-0005-0000-0000-000000000000}"/>
    <cellStyle name="Komma" xfId="2" builtinId="3"/>
    <cellStyle name="Standard" xfId="0" builtinId="0"/>
    <cellStyle name="Standard 2" xfId="3" xr:uid="{00000000-0005-0000-0000-000003000000}"/>
  </cellStyles>
  <dxfs count="265">
    <dxf>
      <fill>
        <patternFill>
          <bgColor theme="1"/>
        </patternFill>
      </fill>
    </dxf>
    <dxf>
      <font>
        <color theme="0"/>
      </font>
    </dxf>
    <dxf>
      <fill>
        <patternFill>
          <bgColor indexed="10"/>
        </patternFill>
      </fill>
    </dxf>
    <dxf>
      <fill>
        <patternFill>
          <bgColor theme="0"/>
        </patternFill>
      </fill>
    </dxf>
    <dxf>
      <font>
        <color rgb="FFFFFFCC"/>
      </font>
      <fill>
        <patternFill>
          <bgColor rgb="FFFFFFCC"/>
        </patternFill>
      </fill>
    </dxf>
    <dxf>
      <font>
        <condense val="0"/>
        <extend val="0"/>
        <color indexed="9"/>
      </font>
    </dxf>
    <dxf>
      <fill>
        <patternFill>
          <bgColor indexed="10"/>
        </patternFill>
      </fill>
    </dxf>
    <dxf>
      <fill>
        <patternFill>
          <bgColor indexed="10"/>
        </patternFill>
      </fill>
    </dxf>
    <dxf>
      <font>
        <color theme="0"/>
        <name val="Cambria"/>
        <scheme val="none"/>
      </font>
    </dxf>
    <dxf>
      <fill>
        <patternFill>
          <bgColor indexed="10"/>
        </patternFill>
      </fill>
    </dxf>
    <dxf>
      <fill>
        <patternFill>
          <bgColor indexed="10"/>
        </patternFill>
      </fill>
    </dxf>
    <dxf>
      <fill>
        <patternFill>
          <bgColor theme="1"/>
        </patternFill>
      </fill>
    </dxf>
    <dxf>
      <font>
        <color theme="0"/>
      </font>
    </dxf>
    <dxf>
      <fill>
        <patternFill>
          <bgColor indexed="10"/>
        </patternFill>
      </fill>
    </dxf>
    <dxf>
      <fill>
        <patternFill>
          <bgColor theme="0"/>
        </patternFill>
      </fill>
    </dxf>
    <dxf>
      <font>
        <color rgb="FFFFFFCC"/>
      </font>
      <fill>
        <patternFill>
          <bgColor rgb="FFFFFFCC"/>
        </patternFill>
      </fill>
    </dxf>
    <dxf>
      <font>
        <condense val="0"/>
        <extend val="0"/>
        <color indexed="9"/>
      </font>
    </dxf>
    <dxf>
      <fill>
        <patternFill>
          <bgColor indexed="10"/>
        </patternFill>
      </fill>
    </dxf>
    <dxf>
      <fill>
        <patternFill>
          <bgColor indexed="10"/>
        </patternFill>
      </fill>
    </dxf>
    <dxf>
      <font>
        <color theme="0"/>
        <name val="Cambria"/>
        <scheme val="none"/>
      </font>
    </dxf>
    <dxf>
      <fill>
        <patternFill>
          <bgColor indexed="10"/>
        </patternFill>
      </fill>
    </dxf>
    <dxf>
      <fill>
        <patternFill>
          <bgColor indexed="10"/>
        </patternFill>
      </fill>
    </dxf>
    <dxf>
      <fill>
        <patternFill>
          <bgColor theme="1"/>
        </patternFill>
      </fill>
    </dxf>
    <dxf>
      <font>
        <color theme="0"/>
      </font>
    </dxf>
    <dxf>
      <fill>
        <patternFill>
          <bgColor indexed="10"/>
        </patternFill>
      </fill>
    </dxf>
    <dxf>
      <fill>
        <patternFill>
          <bgColor theme="0"/>
        </patternFill>
      </fill>
    </dxf>
    <dxf>
      <font>
        <color rgb="FFFFFFCC"/>
      </font>
      <fill>
        <patternFill>
          <bgColor rgb="FFFFFFCC"/>
        </patternFill>
      </fill>
    </dxf>
    <dxf>
      <font>
        <condense val="0"/>
        <extend val="0"/>
        <color indexed="9"/>
      </font>
    </dxf>
    <dxf>
      <fill>
        <patternFill>
          <bgColor indexed="10"/>
        </patternFill>
      </fill>
    </dxf>
    <dxf>
      <fill>
        <patternFill>
          <bgColor indexed="10"/>
        </patternFill>
      </fill>
    </dxf>
    <dxf>
      <font>
        <color theme="0"/>
        <name val="Cambria"/>
        <scheme val="none"/>
      </font>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ont>
        <color theme="0"/>
      </font>
    </dxf>
    <dxf>
      <fill>
        <patternFill>
          <bgColor theme="0"/>
        </patternFill>
      </fill>
    </dxf>
    <dxf>
      <font>
        <color rgb="FFFFFFCC"/>
      </font>
      <fill>
        <patternFill>
          <bgColor rgb="FFFFFFCC"/>
        </patternFill>
      </fill>
    </dxf>
    <dxf>
      <fill>
        <patternFill>
          <bgColor theme="0"/>
        </patternFill>
      </fill>
    </dxf>
    <dxf>
      <font>
        <color rgb="FFFFFFCC"/>
      </font>
      <fill>
        <patternFill>
          <bgColor rgb="FFFFFFCC"/>
        </patternFill>
      </fill>
    </dxf>
    <dxf>
      <font>
        <condense val="0"/>
        <extend val="0"/>
        <color indexed="9"/>
      </font>
    </dxf>
    <dxf>
      <font>
        <color theme="0"/>
        <name val="Cambria"/>
        <scheme val="none"/>
      </font>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ont>
        <color theme="0"/>
      </font>
    </dxf>
    <dxf>
      <fill>
        <patternFill>
          <bgColor theme="0"/>
        </patternFill>
      </fill>
    </dxf>
    <dxf>
      <font>
        <color rgb="FFFFFFCC"/>
      </font>
      <fill>
        <patternFill>
          <bgColor rgb="FFFFFFCC"/>
        </patternFill>
      </fill>
    </dxf>
    <dxf>
      <fill>
        <patternFill>
          <bgColor theme="0"/>
        </patternFill>
      </fill>
    </dxf>
    <dxf>
      <font>
        <color rgb="FFFFFFCC"/>
      </font>
      <fill>
        <patternFill>
          <bgColor rgb="FFFFFFCC"/>
        </patternFill>
      </fill>
    </dxf>
    <dxf>
      <font>
        <condense val="0"/>
        <extend val="0"/>
        <color indexed="9"/>
      </font>
    </dxf>
    <dxf>
      <font>
        <color theme="0"/>
        <name val="Cambria"/>
        <scheme val="none"/>
      </font>
    </dxf>
    <dxf>
      <font>
        <color theme="0"/>
      </font>
    </dxf>
    <dxf>
      <fill>
        <patternFill>
          <bgColor indexed="10"/>
        </patternFill>
      </fill>
    </dxf>
    <dxf>
      <fill>
        <patternFill>
          <bgColor theme="0"/>
        </patternFill>
      </fill>
    </dxf>
    <dxf>
      <font>
        <color rgb="FFFFFFCC"/>
      </font>
      <fill>
        <patternFill>
          <bgColor rgb="FFFFFFCC"/>
        </patternFill>
      </fill>
    </dxf>
    <dxf>
      <fill>
        <patternFill>
          <bgColor theme="0"/>
        </patternFill>
      </fill>
    </dxf>
    <dxf>
      <font>
        <color rgb="FFFFFFCC"/>
      </font>
      <fill>
        <patternFill>
          <bgColor rgb="FFFFFFCC"/>
        </patternFill>
      </fill>
    </dxf>
    <dxf>
      <font>
        <condense val="0"/>
        <extend val="0"/>
        <color indexed="9"/>
      </font>
    </dxf>
    <dxf>
      <fill>
        <patternFill>
          <bgColor indexed="10"/>
        </patternFill>
      </fill>
    </dxf>
    <dxf>
      <fill>
        <patternFill>
          <bgColor indexed="10"/>
        </patternFill>
      </fill>
    </dxf>
    <dxf>
      <font>
        <color theme="0"/>
        <name val="Cambria"/>
        <scheme val="none"/>
      </font>
    </dxf>
    <dxf>
      <fill>
        <patternFill>
          <bgColor indexed="10"/>
        </patternFill>
      </fill>
    </dxf>
    <dxf>
      <fill>
        <patternFill>
          <bgColor indexed="10"/>
        </patternFill>
      </fill>
    </dxf>
    <dxf>
      <font>
        <color theme="0"/>
      </font>
    </dxf>
    <dxf>
      <fill>
        <patternFill>
          <bgColor indexed="10"/>
        </patternFill>
      </fill>
    </dxf>
    <dxf>
      <fill>
        <patternFill>
          <bgColor theme="0"/>
        </patternFill>
      </fill>
    </dxf>
    <dxf>
      <font>
        <color rgb="FFFFFFCC"/>
      </font>
      <fill>
        <patternFill>
          <bgColor rgb="FFFFFFCC"/>
        </patternFill>
      </fill>
    </dxf>
    <dxf>
      <fill>
        <patternFill>
          <bgColor theme="0"/>
        </patternFill>
      </fill>
    </dxf>
    <dxf>
      <font>
        <color rgb="FFFFFFCC"/>
      </font>
      <fill>
        <patternFill>
          <bgColor rgb="FFFFFFCC"/>
        </patternFill>
      </fill>
    </dxf>
    <dxf>
      <font>
        <condense val="0"/>
        <extend val="0"/>
        <color indexed="9"/>
      </font>
    </dxf>
    <dxf>
      <fill>
        <patternFill>
          <bgColor indexed="10"/>
        </patternFill>
      </fill>
    </dxf>
    <dxf>
      <fill>
        <patternFill>
          <bgColor indexed="10"/>
        </patternFill>
      </fill>
    </dxf>
    <dxf>
      <font>
        <color theme="0"/>
        <name val="Cambria"/>
        <scheme val="none"/>
      </font>
    </dxf>
    <dxf>
      <fill>
        <patternFill>
          <bgColor indexed="10"/>
        </patternFill>
      </fill>
    </dxf>
    <dxf>
      <fill>
        <patternFill>
          <bgColor indexed="10"/>
        </patternFill>
      </fill>
    </dxf>
    <dxf>
      <font>
        <color theme="0"/>
      </font>
    </dxf>
    <dxf>
      <fill>
        <patternFill>
          <bgColor indexed="10"/>
        </patternFill>
      </fill>
    </dxf>
    <dxf>
      <fill>
        <patternFill>
          <bgColor theme="0"/>
        </patternFill>
      </fill>
    </dxf>
    <dxf>
      <font>
        <color rgb="FFFFFFCC"/>
      </font>
      <fill>
        <patternFill>
          <bgColor rgb="FFFFFFCC"/>
        </patternFill>
      </fill>
    </dxf>
    <dxf>
      <fill>
        <patternFill>
          <bgColor theme="0"/>
        </patternFill>
      </fill>
    </dxf>
    <dxf>
      <font>
        <color rgb="FFFFFFCC"/>
      </font>
      <fill>
        <patternFill>
          <bgColor rgb="FFFFFFCC"/>
        </patternFill>
      </fill>
    </dxf>
    <dxf>
      <font>
        <condense val="0"/>
        <extend val="0"/>
        <color indexed="9"/>
      </font>
    </dxf>
    <dxf>
      <fill>
        <patternFill>
          <bgColor indexed="10"/>
        </patternFill>
      </fill>
    </dxf>
    <dxf>
      <fill>
        <patternFill>
          <bgColor indexed="10"/>
        </patternFill>
      </fill>
    </dxf>
    <dxf>
      <font>
        <color theme="0"/>
        <name val="Cambria"/>
        <scheme val="none"/>
      </font>
    </dxf>
    <dxf>
      <fill>
        <patternFill>
          <bgColor indexed="10"/>
        </patternFill>
      </fill>
    </dxf>
    <dxf>
      <fill>
        <patternFill>
          <bgColor indexed="10"/>
        </patternFill>
      </fill>
    </dxf>
    <dxf>
      <font>
        <color theme="0"/>
      </font>
    </dxf>
    <dxf>
      <fill>
        <patternFill>
          <bgColor indexed="10"/>
        </patternFill>
      </fill>
    </dxf>
    <dxf>
      <fill>
        <patternFill>
          <bgColor theme="0"/>
        </patternFill>
      </fill>
    </dxf>
    <dxf>
      <font>
        <color rgb="FFFFFFCC"/>
      </font>
      <fill>
        <patternFill>
          <bgColor rgb="FFFFFFCC"/>
        </patternFill>
      </fill>
    </dxf>
    <dxf>
      <fill>
        <patternFill>
          <bgColor theme="0"/>
        </patternFill>
      </fill>
    </dxf>
    <dxf>
      <font>
        <color rgb="FFFFFFCC"/>
      </font>
      <fill>
        <patternFill>
          <bgColor rgb="FFFFFFCC"/>
        </patternFill>
      </fill>
    </dxf>
    <dxf>
      <font>
        <condense val="0"/>
        <extend val="0"/>
        <color indexed="9"/>
      </font>
    </dxf>
    <dxf>
      <fill>
        <patternFill>
          <bgColor indexed="10"/>
        </patternFill>
      </fill>
    </dxf>
    <dxf>
      <fill>
        <patternFill>
          <bgColor indexed="10"/>
        </patternFill>
      </fill>
    </dxf>
    <dxf>
      <font>
        <color theme="0"/>
        <name val="Cambria"/>
        <scheme val="none"/>
      </font>
    </dxf>
    <dxf>
      <fill>
        <patternFill>
          <bgColor indexed="10"/>
        </patternFill>
      </fill>
    </dxf>
    <dxf>
      <fill>
        <patternFill>
          <bgColor indexed="10"/>
        </patternFill>
      </fill>
    </dxf>
    <dxf>
      <font>
        <color theme="0"/>
      </font>
    </dxf>
    <dxf>
      <fill>
        <patternFill>
          <bgColor indexed="10"/>
        </patternFill>
      </fill>
    </dxf>
    <dxf>
      <fill>
        <patternFill>
          <bgColor theme="0"/>
        </patternFill>
      </fill>
    </dxf>
    <dxf>
      <font>
        <color rgb="FFFFFFCC"/>
      </font>
      <fill>
        <patternFill>
          <bgColor rgb="FFFFFFCC"/>
        </patternFill>
      </fill>
    </dxf>
    <dxf>
      <fill>
        <patternFill>
          <bgColor theme="0"/>
        </patternFill>
      </fill>
    </dxf>
    <dxf>
      <font>
        <color rgb="FFFFFFCC"/>
      </font>
      <fill>
        <patternFill>
          <bgColor rgb="FFFFFFCC"/>
        </patternFill>
      </fill>
    </dxf>
    <dxf>
      <font>
        <condense val="0"/>
        <extend val="0"/>
        <color indexed="9"/>
      </font>
    </dxf>
    <dxf>
      <fill>
        <patternFill>
          <bgColor indexed="10"/>
        </patternFill>
      </fill>
    </dxf>
    <dxf>
      <fill>
        <patternFill>
          <bgColor indexed="10"/>
        </patternFill>
      </fill>
    </dxf>
    <dxf>
      <font>
        <color theme="0"/>
        <name val="Cambria"/>
        <scheme val="none"/>
      </font>
    </dxf>
    <dxf>
      <fill>
        <patternFill>
          <bgColor indexed="10"/>
        </patternFill>
      </fill>
    </dxf>
    <dxf>
      <fill>
        <patternFill>
          <bgColor indexed="10"/>
        </patternFill>
      </fill>
    </dxf>
    <dxf>
      <font>
        <color theme="0"/>
      </font>
    </dxf>
    <dxf>
      <fill>
        <patternFill>
          <bgColor indexed="10"/>
        </patternFill>
      </fill>
    </dxf>
    <dxf>
      <fill>
        <patternFill>
          <bgColor theme="0"/>
        </patternFill>
      </fill>
    </dxf>
    <dxf>
      <font>
        <color rgb="FFFFFFCC"/>
      </font>
      <fill>
        <patternFill>
          <bgColor rgb="FFFFFFCC"/>
        </patternFill>
      </fill>
    </dxf>
    <dxf>
      <fill>
        <patternFill>
          <bgColor theme="0"/>
        </patternFill>
      </fill>
    </dxf>
    <dxf>
      <font>
        <color rgb="FFFFFFCC"/>
      </font>
      <fill>
        <patternFill>
          <bgColor rgb="FFFFFFCC"/>
        </patternFill>
      </fill>
    </dxf>
    <dxf>
      <font>
        <condense val="0"/>
        <extend val="0"/>
        <color indexed="9"/>
      </font>
    </dxf>
    <dxf>
      <fill>
        <patternFill>
          <bgColor indexed="10"/>
        </patternFill>
      </fill>
    </dxf>
    <dxf>
      <fill>
        <patternFill>
          <bgColor indexed="10"/>
        </patternFill>
      </fill>
    </dxf>
    <dxf>
      <font>
        <color theme="0"/>
        <name val="Cambria"/>
        <scheme val="none"/>
      </font>
    </dxf>
    <dxf>
      <fill>
        <patternFill>
          <bgColor indexed="10"/>
        </patternFill>
      </fill>
    </dxf>
    <dxf>
      <fill>
        <patternFill>
          <bgColor indexed="10"/>
        </patternFill>
      </fill>
    </dxf>
    <dxf>
      <font>
        <color theme="0"/>
      </font>
    </dxf>
    <dxf>
      <fill>
        <patternFill>
          <bgColor indexed="10"/>
        </patternFill>
      </fill>
    </dxf>
    <dxf>
      <fill>
        <patternFill>
          <bgColor theme="0"/>
        </patternFill>
      </fill>
    </dxf>
    <dxf>
      <font>
        <color rgb="FFFFFFCC"/>
      </font>
      <fill>
        <patternFill>
          <bgColor rgb="FFFFFFCC"/>
        </patternFill>
      </fill>
    </dxf>
    <dxf>
      <fill>
        <patternFill>
          <bgColor theme="0"/>
        </patternFill>
      </fill>
    </dxf>
    <dxf>
      <font>
        <color rgb="FFFFFFCC"/>
      </font>
      <fill>
        <patternFill>
          <bgColor rgb="FFFFFFCC"/>
        </patternFill>
      </fill>
    </dxf>
    <dxf>
      <font>
        <condense val="0"/>
        <extend val="0"/>
        <color indexed="9"/>
      </font>
    </dxf>
    <dxf>
      <fill>
        <patternFill>
          <bgColor indexed="10"/>
        </patternFill>
      </fill>
    </dxf>
    <dxf>
      <fill>
        <patternFill>
          <bgColor indexed="10"/>
        </patternFill>
      </fill>
    </dxf>
    <dxf>
      <font>
        <color theme="0"/>
        <name val="Cambria"/>
        <scheme val="none"/>
      </font>
    </dxf>
    <dxf>
      <fill>
        <patternFill>
          <bgColor indexed="10"/>
        </patternFill>
      </fill>
    </dxf>
    <dxf>
      <fill>
        <patternFill>
          <bgColor indexed="10"/>
        </patternFill>
      </fill>
    </dxf>
    <dxf>
      <font>
        <color theme="0"/>
      </font>
    </dxf>
    <dxf>
      <fill>
        <patternFill>
          <bgColor indexed="10"/>
        </patternFill>
      </fill>
    </dxf>
    <dxf>
      <fill>
        <patternFill>
          <bgColor theme="0"/>
        </patternFill>
      </fill>
    </dxf>
    <dxf>
      <font>
        <color rgb="FFFFFFCC"/>
      </font>
      <fill>
        <patternFill>
          <bgColor rgb="FFFFFFCC"/>
        </patternFill>
      </fill>
    </dxf>
    <dxf>
      <fill>
        <patternFill>
          <bgColor theme="0"/>
        </patternFill>
      </fill>
    </dxf>
    <dxf>
      <font>
        <color rgb="FFFFFFCC"/>
      </font>
      <fill>
        <patternFill>
          <bgColor rgb="FFFFFFCC"/>
        </patternFill>
      </fill>
    </dxf>
    <dxf>
      <font>
        <condense val="0"/>
        <extend val="0"/>
        <color indexed="9"/>
      </font>
    </dxf>
    <dxf>
      <fill>
        <patternFill>
          <bgColor indexed="10"/>
        </patternFill>
      </fill>
    </dxf>
    <dxf>
      <fill>
        <patternFill>
          <bgColor indexed="10"/>
        </patternFill>
      </fill>
    </dxf>
    <dxf>
      <font>
        <color theme="0"/>
        <name val="Cambria"/>
        <scheme val="none"/>
      </font>
    </dxf>
    <dxf>
      <fill>
        <patternFill>
          <bgColor indexed="10"/>
        </patternFill>
      </fill>
    </dxf>
    <dxf>
      <fill>
        <patternFill>
          <bgColor indexed="10"/>
        </patternFill>
      </fill>
    </dxf>
    <dxf>
      <font>
        <color theme="0"/>
      </font>
    </dxf>
    <dxf>
      <fill>
        <patternFill>
          <bgColor indexed="10"/>
        </patternFill>
      </fill>
    </dxf>
    <dxf>
      <fill>
        <patternFill>
          <bgColor theme="0"/>
        </patternFill>
      </fill>
    </dxf>
    <dxf>
      <font>
        <color rgb="FFFFFFCC"/>
      </font>
      <fill>
        <patternFill>
          <bgColor rgb="FFFFFFCC"/>
        </patternFill>
      </fill>
    </dxf>
    <dxf>
      <fill>
        <patternFill>
          <bgColor theme="0"/>
        </patternFill>
      </fill>
    </dxf>
    <dxf>
      <font>
        <color rgb="FFFFFFCC"/>
      </font>
      <fill>
        <patternFill>
          <bgColor rgb="FFFFFFCC"/>
        </patternFill>
      </fill>
    </dxf>
    <dxf>
      <font>
        <condense val="0"/>
        <extend val="0"/>
        <color indexed="9"/>
      </font>
    </dxf>
    <dxf>
      <fill>
        <patternFill>
          <bgColor indexed="10"/>
        </patternFill>
      </fill>
    </dxf>
    <dxf>
      <fill>
        <patternFill>
          <bgColor indexed="10"/>
        </patternFill>
      </fill>
    </dxf>
    <dxf>
      <font>
        <color theme="0"/>
        <name val="Cambria"/>
        <scheme val="none"/>
      </font>
    </dxf>
    <dxf>
      <fill>
        <patternFill>
          <bgColor indexed="10"/>
        </patternFill>
      </fill>
    </dxf>
    <dxf>
      <fill>
        <patternFill>
          <bgColor indexed="10"/>
        </patternFill>
      </fill>
    </dxf>
    <dxf>
      <font>
        <color theme="0"/>
      </font>
    </dxf>
    <dxf>
      <fill>
        <patternFill>
          <bgColor indexed="10"/>
        </patternFill>
      </fill>
    </dxf>
    <dxf>
      <fill>
        <patternFill>
          <bgColor theme="0"/>
        </patternFill>
      </fill>
    </dxf>
    <dxf>
      <font>
        <color rgb="FFFFFFCC"/>
      </font>
      <fill>
        <patternFill>
          <bgColor rgb="FFFFFFCC"/>
        </patternFill>
      </fill>
    </dxf>
    <dxf>
      <fill>
        <patternFill>
          <bgColor theme="0"/>
        </patternFill>
      </fill>
    </dxf>
    <dxf>
      <font>
        <color rgb="FFFFFFCC"/>
      </font>
      <fill>
        <patternFill>
          <bgColor rgb="FFFFFFCC"/>
        </patternFill>
      </fill>
    </dxf>
    <dxf>
      <font>
        <condense val="0"/>
        <extend val="0"/>
        <color indexed="9"/>
      </font>
    </dxf>
    <dxf>
      <fill>
        <patternFill>
          <bgColor indexed="10"/>
        </patternFill>
      </fill>
    </dxf>
    <dxf>
      <fill>
        <patternFill>
          <bgColor indexed="10"/>
        </patternFill>
      </fill>
    </dxf>
    <dxf>
      <font>
        <color theme="0"/>
        <name val="Cambria"/>
        <scheme val="none"/>
      </font>
    </dxf>
    <dxf>
      <fill>
        <patternFill>
          <bgColor indexed="10"/>
        </patternFill>
      </fill>
    </dxf>
    <dxf>
      <fill>
        <patternFill>
          <bgColor indexed="10"/>
        </patternFill>
      </fill>
    </dxf>
    <dxf>
      <font>
        <color theme="0"/>
      </font>
    </dxf>
    <dxf>
      <fill>
        <patternFill>
          <bgColor indexed="10"/>
        </patternFill>
      </fill>
    </dxf>
    <dxf>
      <fill>
        <patternFill>
          <bgColor theme="0"/>
        </patternFill>
      </fill>
    </dxf>
    <dxf>
      <font>
        <color rgb="FFFFFFCC"/>
      </font>
      <fill>
        <patternFill>
          <bgColor rgb="FFFFFFCC"/>
        </patternFill>
      </fill>
    </dxf>
    <dxf>
      <fill>
        <patternFill>
          <bgColor theme="0"/>
        </patternFill>
      </fill>
    </dxf>
    <dxf>
      <font>
        <color rgb="FFFFFFCC"/>
      </font>
      <fill>
        <patternFill>
          <bgColor rgb="FFFFFFCC"/>
        </patternFill>
      </fill>
    </dxf>
    <dxf>
      <font>
        <condense val="0"/>
        <extend val="0"/>
        <color indexed="9"/>
      </font>
    </dxf>
    <dxf>
      <fill>
        <patternFill>
          <bgColor indexed="10"/>
        </patternFill>
      </fill>
    </dxf>
    <dxf>
      <fill>
        <patternFill>
          <bgColor indexed="10"/>
        </patternFill>
      </fill>
    </dxf>
    <dxf>
      <font>
        <color theme="0"/>
        <name val="Cambria"/>
        <scheme val="none"/>
      </font>
    </dxf>
    <dxf>
      <fill>
        <patternFill>
          <bgColor indexed="10"/>
        </patternFill>
      </fill>
    </dxf>
    <dxf>
      <fill>
        <patternFill>
          <bgColor indexed="10"/>
        </patternFill>
      </fill>
    </dxf>
    <dxf>
      <font>
        <color theme="0"/>
      </font>
    </dxf>
    <dxf>
      <fill>
        <patternFill>
          <bgColor indexed="10"/>
        </patternFill>
      </fill>
    </dxf>
    <dxf>
      <fill>
        <patternFill>
          <bgColor theme="0"/>
        </patternFill>
      </fill>
    </dxf>
    <dxf>
      <font>
        <color rgb="FFFFFFCC"/>
      </font>
      <fill>
        <patternFill>
          <bgColor rgb="FFFFFFCC"/>
        </patternFill>
      </fill>
    </dxf>
    <dxf>
      <fill>
        <patternFill>
          <bgColor theme="0"/>
        </patternFill>
      </fill>
    </dxf>
    <dxf>
      <font>
        <color rgb="FFFFFFCC"/>
      </font>
      <fill>
        <patternFill>
          <bgColor rgb="FFFFFFCC"/>
        </patternFill>
      </fill>
    </dxf>
    <dxf>
      <font>
        <condense val="0"/>
        <extend val="0"/>
        <color indexed="9"/>
      </font>
    </dxf>
    <dxf>
      <fill>
        <patternFill>
          <bgColor indexed="10"/>
        </patternFill>
      </fill>
    </dxf>
    <dxf>
      <fill>
        <patternFill>
          <bgColor indexed="10"/>
        </patternFill>
      </fill>
    </dxf>
    <dxf>
      <font>
        <color theme="0"/>
        <name val="Cambria"/>
        <scheme val="none"/>
      </font>
    </dxf>
    <dxf>
      <fill>
        <patternFill>
          <bgColor indexed="10"/>
        </patternFill>
      </fill>
    </dxf>
    <dxf>
      <fill>
        <patternFill>
          <bgColor indexed="10"/>
        </patternFill>
      </fill>
    </dxf>
    <dxf>
      <font>
        <color theme="0"/>
      </font>
    </dxf>
    <dxf>
      <fill>
        <patternFill>
          <bgColor indexed="10"/>
        </patternFill>
      </fill>
    </dxf>
    <dxf>
      <fill>
        <patternFill>
          <bgColor theme="0"/>
        </patternFill>
      </fill>
    </dxf>
    <dxf>
      <font>
        <color rgb="FFFFFFCC"/>
      </font>
      <fill>
        <patternFill>
          <bgColor rgb="FFFFFFCC"/>
        </patternFill>
      </fill>
    </dxf>
    <dxf>
      <fill>
        <patternFill>
          <bgColor theme="0"/>
        </patternFill>
      </fill>
    </dxf>
    <dxf>
      <font>
        <color rgb="FFFFFFCC"/>
      </font>
      <fill>
        <patternFill>
          <bgColor rgb="FFFFFFCC"/>
        </patternFill>
      </fill>
    </dxf>
    <dxf>
      <font>
        <condense val="0"/>
        <extend val="0"/>
        <color indexed="9"/>
      </font>
    </dxf>
    <dxf>
      <fill>
        <patternFill>
          <bgColor indexed="10"/>
        </patternFill>
      </fill>
    </dxf>
    <dxf>
      <fill>
        <patternFill>
          <bgColor indexed="10"/>
        </patternFill>
      </fill>
    </dxf>
    <dxf>
      <font>
        <color theme="0"/>
        <name val="Cambria"/>
        <scheme val="none"/>
      </font>
    </dxf>
    <dxf>
      <fill>
        <patternFill>
          <bgColor indexed="10"/>
        </patternFill>
      </fill>
    </dxf>
    <dxf>
      <fill>
        <patternFill>
          <bgColor indexed="10"/>
        </patternFill>
      </fill>
    </dxf>
    <dxf>
      <font>
        <color theme="0"/>
      </font>
    </dxf>
    <dxf>
      <fill>
        <patternFill>
          <bgColor indexed="10"/>
        </patternFill>
      </fill>
    </dxf>
    <dxf>
      <fill>
        <patternFill>
          <bgColor theme="0"/>
        </patternFill>
      </fill>
    </dxf>
    <dxf>
      <font>
        <color rgb="FFFFFFCC"/>
      </font>
      <fill>
        <patternFill>
          <bgColor rgb="FFFFFFCC"/>
        </patternFill>
      </fill>
    </dxf>
    <dxf>
      <fill>
        <patternFill>
          <bgColor theme="0"/>
        </patternFill>
      </fill>
    </dxf>
    <dxf>
      <font>
        <color rgb="FFFFFFCC"/>
      </font>
      <fill>
        <patternFill>
          <bgColor rgb="FFFFFFCC"/>
        </patternFill>
      </fill>
    </dxf>
    <dxf>
      <font>
        <condense val="0"/>
        <extend val="0"/>
        <color indexed="9"/>
      </font>
    </dxf>
    <dxf>
      <fill>
        <patternFill>
          <bgColor indexed="10"/>
        </patternFill>
      </fill>
    </dxf>
    <dxf>
      <fill>
        <patternFill>
          <bgColor indexed="10"/>
        </patternFill>
      </fill>
    </dxf>
    <dxf>
      <font>
        <color theme="0"/>
        <name val="Cambria"/>
        <scheme val="none"/>
      </font>
    </dxf>
    <dxf>
      <fill>
        <patternFill>
          <bgColor indexed="10"/>
        </patternFill>
      </fill>
    </dxf>
    <dxf>
      <fill>
        <patternFill>
          <bgColor indexed="10"/>
        </patternFill>
      </fill>
    </dxf>
    <dxf>
      <font>
        <color theme="0"/>
      </font>
    </dxf>
    <dxf>
      <fill>
        <patternFill>
          <bgColor indexed="10"/>
        </patternFill>
      </fill>
    </dxf>
    <dxf>
      <fill>
        <patternFill>
          <bgColor theme="0"/>
        </patternFill>
      </fill>
    </dxf>
    <dxf>
      <font>
        <color rgb="FFFFFFCC"/>
      </font>
      <fill>
        <patternFill>
          <bgColor rgb="FFFFFFCC"/>
        </patternFill>
      </fill>
    </dxf>
    <dxf>
      <fill>
        <patternFill>
          <bgColor theme="0"/>
        </patternFill>
      </fill>
    </dxf>
    <dxf>
      <font>
        <color rgb="FFFFFFCC"/>
      </font>
      <fill>
        <patternFill>
          <bgColor rgb="FFFFFFCC"/>
        </patternFill>
      </fill>
    </dxf>
    <dxf>
      <font>
        <condense val="0"/>
        <extend val="0"/>
        <color indexed="9"/>
      </font>
    </dxf>
    <dxf>
      <fill>
        <patternFill>
          <bgColor indexed="10"/>
        </patternFill>
      </fill>
    </dxf>
    <dxf>
      <fill>
        <patternFill>
          <bgColor indexed="10"/>
        </patternFill>
      </fill>
    </dxf>
    <dxf>
      <font>
        <color theme="0"/>
        <name val="Cambria"/>
        <scheme val="none"/>
      </font>
    </dxf>
    <dxf>
      <fill>
        <patternFill>
          <bgColor indexed="10"/>
        </patternFill>
      </fill>
    </dxf>
    <dxf>
      <fill>
        <patternFill>
          <bgColor indexed="10"/>
        </patternFill>
      </fill>
    </dxf>
    <dxf>
      <font>
        <color theme="0"/>
      </font>
    </dxf>
    <dxf>
      <fill>
        <patternFill>
          <bgColor indexed="10"/>
        </patternFill>
      </fill>
    </dxf>
    <dxf>
      <fill>
        <patternFill>
          <bgColor theme="0"/>
        </patternFill>
      </fill>
    </dxf>
    <dxf>
      <font>
        <color rgb="FFFFFFCC"/>
      </font>
      <fill>
        <patternFill>
          <bgColor rgb="FFFFFFCC"/>
        </patternFill>
      </fill>
    </dxf>
    <dxf>
      <fill>
        <patternFill>
          <bgColor theme="0"/>
        </patternFill>
      </fill>
    </dxf>
    <dxf>
      <font>
        <color rgb="FFFFFFCC"/>
      </font>
      <fill>
        <patternFill>
          <bgColor rgb="FFFFFFCC"/>
        </patternFill>
      </fill>
    </dxf>
    <dxf>
      <font>
        <condense val="0"/>
        <extend val="0"/>
        <color indexed="9"/>
      </font>
    </dxf>
    <dxf>
      <fill>
        <patternFill>
          <bgColor indexed="10"/>
        </patternFill>
      </fill>
    </dxf>
    <dxf>
      <fill>
        <patternFill>
          <bgColor indexed="10"/>
        </patternFill>
      </fill>
    </dxf>
    <dxf>
      <font>
        <color theme="0"/>
        <name val="Cambria"/>
        <scheme val="none"/>
      </font>
    </dxf>
    <dxf>
      <fill>
        <patternFill>
          <bgColor indexed="10"/>
        </patternFill>
      </fill>
    </dxf>
    <dxf>
      <fill>
        <patternFill>
          <bgColor indexed="10"/>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lor theme="0"/>
      </font>
      <fill>
        <patternFill>
          <bgColor theme="0"/>
        </patternFill>
      </fill>
      <border>
        <left style="thin">
          <color indexed="64"/>
        </left>
        <right/>
        <top/>
        <bottom/>
      </border>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31"/>
  <sheetViews>
    <sheetView zoomScale="205" zoomScaleNormal="205" workbookViewId="0"/>
  </sheetViews>
  <sheetFormatPr baseColWidth="10" defaultColWidth="13" defaultRowHeight="12" x14ac:dyDescent="0.2"/>
  <cols>
    <col min="1" max="1" width="16.85546875" style="176" customWidth="1"/>
    <col min="2" max="2" width="34.140625" style="176" bestFit="1" customWidth="1"/>
    <col min="3" max="3" width="12.140625" style="177" customWidth="1"/>
    <col min="4" max="4" width="12.140625" style="176" customWidth="1"/>
    <col min="5" max="5" width="3.85546875" style="178" customWidth="1"/>
    <col min="6" max="6" width="11.28515625" style="177" bestFit="1" customWidth="1"/>
    <col min="7" max="7" width="11.42578125" style="177" customWidth="1"/>
    <col min="8" max="8" width="6" style="178" customWidth="1"/>
    <col min="9" max="10" width="13" style="179" customWidth="1"/>
    <col min="11" max="12" width="10.140625" style="180" customWidth="1"/>
    <col min="13" max="13" width="9.28515625" style="176" customWidth="1"/>
    <col min="14" max="14" width="10.42578125" style="179" customWidth="1"/>
    <col min="15" max="16" width="7.140625" style="181" customWidth="1"/>
    <col min="17" max="16384" width="13" style="182"/>
  </cols>
  <sheetData>
    <row r="1" spans="1:16" s="138" customFormat="1" ht="5.25" customHeight="1" x14ac:dyDescent="0.2">
      <c r="A1" s="131"/>
      <c r="B1" s="132"/>
      <c r="C1" s="133"/>
      <c r="D1" s="133"/>
      <c r="E1" s="134"/>
      <c r="F1" s="133"/>
      <c r="G1" s="133"/>
      <c r="H1" s="134"/>
      <c r="I1" s="135"/>
      <c r="J1" s="135"/>
      <c r="K1" s="136"/>
      <c r="L1" s="136"/>
      <c r="M1" s="132"/>
      <c r="N1" s="135"/>
      <c r="O1" s="137"/>
      <c r="P1" s="137"/>
    </row>
    <row r="2" spans="1:16" s="141" customFormat="1" ht="33" customHeight="1" x14ac:dyDescent="0.2">
      <c r="A2" s="139" t="s">
        <v>57</v>
      </c>
      <c r="B2" s="194" t="str">
        <f>Notifica!D10&amp;CHAR(32)&amp;Notifica!D12&amp;CHAR(10)&amp;Notifica!D16</f>
        <v xml:space="preserve"> 
</v>
      </c>
      <c r="C2" s="487" t="s">
        <v>58</v>
      </c>
      <c r="D2" s="487"/>
      <c r="E2" s="488"/>
      <c r="F2" s="140">
        <f>COUNT(I9:I65537)</f>
        <v>0</v>
      </c>
      <c r="G2" s="487" t="s">
        <v>59</v>
      </c>
      <c r="H2" s="488"/>
      <c r="I2" s="489">
        <f>SUM(I9:I65537)</f>
        <v>0</v>
      </c>
      <c r="J2" s="489"/>
      <c r="K2" s="489"/>
      <c r="L2" s="489"/>
      <c r="M2" s="489"/>
      <c r="N2" s="489"/>
      <c r="O2" s="489"/>
      <c r="P2" s="489"/>
    </row>
    <row r="3" spans="1:16" s="150" customFormat="1" ht="27" customHeight="1" x14ac:dyDescent="0.2">
      <c r="A3" s="142" t="s">
        <v>60</v>
      </c>
      <c r="B3" s="193" t="str">
        <f>Notifica!E7</f>
        <v>PREGO INSERIRE NEL FOGLIO DI BASE</v>
      </c>
      <c r="C3" s="143"/>
      <c r="D3" s="143"/>
      <c r="E3" s="144"/>
      <c r="F3" s="145"/>
      <c r="G3" s="145"/>
      <c r="H3" s="144"/>
      <c r="I3" s="146"/>
      <c r="J3" s="146"/>
      <c r="K3" s="147"/>
      <c r="L3" s="147"/>
      <c r="M3" s="148"/>
      <c r="N3" s="147"/>
      <c r="O3" s="149"/>
      <c r="P3" s="149"/>
    </row>
    <row r="4" spans="1:16" s="138" customFormat="1" ht="5.25" customHeight="1" x14ac:dyDescent="0.2">
      <c r="A4" s="132"/>
      <c r="B4" s="132"/>
      <c r="C4" s="133"/>
      <c r="D4" s="133"/>
      <c r="E4" s="134"/>
      <c r="F4" s="133"/>
      <c r="G4" s="133"/>
      <c r="H4" s="134"/>
      <c r="I4" s="135"/>
      <c r="J4" s="135"/>
      <c r="K4" s="136"/>
      <c r="L4" s="136"/>
      <c r="M4" s="132"/>
      <c r="N4" s="135"/>
      <c r="O4" s="137"/>
      <c r="P4" s="137"/>
    </row>
    <row r="5" spans="1:16" s="160" customFormat="1" x14ac:dyDescent="0.2">
      <c r="A5" s="151" t="s">
        <v>61</v>
      </c>
      <c r="B5" s="152" t="s">
        <v>13</v>
      </c>
      <c r="C5" s="153" t="s">
        <v>62</v>
      </c>
      <c r="D5" s="153" t="s">
        <v>12</v>
      </c>
      <c r="E5" s="154" t="s">
        <v>63</v>
      </c>
      <c r="F5" s="153" t="s">
        <v>10</v>
      </c>
      <c r="G5" s="153" t="s">
        <v>11</v>
      </c>
      <c r="H5" s="154" t="s">
        <v>56</v>
      </c>
      <c r="I5" s="155" t="s">
        <v>64</v>
      </c>
      <c r="J5" s="155" t="s">
        <v>235</v>
      </c>
      <c r="K5" s="156" t="s">
        <v>65</v>
      </c>
      <c r="L5" s="156" t="s">
        <v>66</v>
      </c>
      <c r="M5" s="157" t="s">
        <v>67</v>
      </c>
      <c r="N5" s="158" t="s">
        <v>68</v>
      </c>
      <c r="O5" s="159" t="s">
        <v>69</v>
      </c>
      <c r="P5" s="159" t="s">
        <v>234</v>
      </c>
    </row>
    <row r="6" spans="1:16" s="168" customFormat="1" ht="9" x14ac:dyDescent="0.15">
      <c r="A6" s="161" t="s">
        <v>70</v>
      </c>
      <c r="B6" s="162" t="s">
        <v>71</v>
      </c>
      <c r="C6" s="163" t="s">
        <v>72</v>
      </c>
      <c r="D6" s="163" t="s">
        <v>73</v>
      </c>
      <c r="E6" s="164" t="s">
        <v>74</v>
      </c>
      <c r="F6" s="163" t="s">
        <v>75</v>
      </c>
      <c r="G6" s="163" t="s">
        <v>76</v>
      </c>
      <c r="H6" s="164" t="s">
        <v>77</v>
      </c>
      <c r="I6" s="165" t="s">
        <v>78</v>
      </c>
      <c r="J6" s="165" t="s">
        <v>236</v>
      </c>
      <c r="K6" s="166" t="s">
        <v>79</v>
      </c>
      <c r="L6" s="166" t="s">
        <v>80</v>
      </c>
      <c r="M6" s="164" t="s">
        <v>81</v>
      </c>
      <c r="N6" s="165" t="s">
        <v>82</v>
      </c>
      <c r="O6" s="167" t="s">
        <v>83</v>
      </c>
      <c r="P6" s="167"/>
    </row>
    <row r="7" spans="1:16" s="168" customFormat="1" ht="9" x14ac:dyDescent="0.15">
      <c r="A7" s="169" t="s">
        <v>84</v>
      </c>
      <c r="B7" s="170" t="s">
        <v>85</v>
      </c>
      <c r="C7" s="171" t="s">
        <v>86</v>
      </c>
      <c r="D7" s="171" t="s">
        <v>87</v>
      </c>
      <c r="E7" s="172" t="s">
        <v>74</v>
      </c>
      <c r="F7" s="171" t="s">
        <v>88</v>
      </c>
      <c r="G7" s="171" t="s">
        <v>89</v>
      </c>
      <c r="H7" s="172" t="s">
        <v>77</v>
      </c>
      <c r="I7" s="173" t="s">
        <v>90</v>
      </c>
      <c r="J7" s="173" t="s">
        <v>237</v>
      </c>
      <c r="K7" s="174" t="s">
        <v>91</v>
      </c>
      <c r="L7" s="174" t="s">
        <v>92</v>
      </c>
      <c r="M7" s="172" t="s">
        <v>93</v>
      </c>
      <c r="N7" s="173" t="s">
        <v>94</v>
      </c>
      <c r="O7" s="175" t="s">
        <v>95</v>
      </c>
      <c r="P7" s="175"/>
    </row>
    <row r="8" spans="1:16" s="168" customFormat="1" ht="9" x14ac:dyDescent="0.15">
      <c r="A8" s="170" t="s">
        <v>221</v>
      </c>
      <c r="B8" s="170" t="s">
        <v>13</v>
      </c>
      <c r="C8" s="171" t="s">
        <v>222</v>
      </c>
      <c r="D8" s="171" t="s">
        <v>223</v>
      </c>
      <c r="E8" s="172" t="s">
        <v>74</v>
      </c>
      <c r="F8" s="171" t="s">
        <v>224</v>
      </c>
      <c r="G8" s="171" t="s">
        <v>225</v>
      </c>
      <c r="H8" s="172" t="s">
        <v>226</v>
      </c>
      <c r="I8" s="173" t="s">
        <v>227</v>
      </c>
      <c r="J8" s="173" t="s">
        <v>238</v>
      </c>
      <c r="K8" s="174" t="s">
        <v>228</v>
      </c>
      <c r="L8" s="174" t="s">
        <v>229</v>
      </c>
      <c r="M8" s="172" t="s">
        <v>230</v>
      </c>
      <c r="N8" s="173" t="s">
        <v>231</v>
      </c>
      <c r="O8" s="451" t="s">
        <v>232</v>
      </c>
      <c r="P8" s="451" t="s">
        <v>233</v>
      </c>
    </row>
    <row r="9" spans="1:16" s="183" customFormat="1" x14ac:dyDescent="0.2">
      <c r="A9" s="187" t="str">
        <f>IF(Notifica!D20="","",Notifica!D20)</f>
        <v/>
      </c>
      <c r="B9" s="187" t="str">
        <f>IF(Notifica!E20="","",Notifica!E20)</f>
        <v/>
      </c>
      <c r="C9" s="188" t="str">
        <f>IF(Notifica!F20="","",Notifica!F20)</f>
        <v/>
      </c>
      <c r="D9" s="187" t="str">
        <f>IF(Notifica!G20="","",Notifica!G20)</f>
        <v/>
      </c>
      <c r="E9" s="187"/>
      <c r="F9" s="187" t="str">
        <f>IF(Notifica!H20="","",Notifica!H20)</f>
        <v/>
      </c>
      <c r="G9" s="187" t="str">
        <f>IF(Notifica!I20="","",Notifica!I20)</f>
        <v/>
      </c>
      <c r="H9" s="187"/>
      <c r="I9" s="187" t="str">
        <f>IF(Notifica!J20="","",Notifica!J20)</f>
        <v/>
      </c>
      <c r="J9" s="187"/>
      <c r="K9" s="187"/>
      <c r="L9" s="187"/>
      <c r="M9" s="187"/>
      <c r="N9" s="215" t="str">
        <f>IF('Scheda 1'!$J$40=0,"",'Scheda 1'!$J$40)</f>
        <v/>
      </c>
      <c r="O9" s="187" t="str">
        <f>IF(Notifica!J20="","",Notifica!$J$8)</f>
        <v/>
      </c>
      <c r="P9" s="187" t="str">
        <f>IF(Notifica!J20="","","I")</f>
        <v/>
      </c>
    </row>
    <row r="10" spans="1:16" s="183" customFormat="1" x14ac:dyDescent="0.2">
      <c r="A10" s="187" t="str">
        <f>IF(Notifica!D21="","",Notifica!D21)</f>
        <v/>
      </c>
      <c r="B10" s="187" t="str">
        <f>IF(Notifica!E21="","",Notifica!E21)</f>
        <v/>
      </c>
      <c r="C10" s="188" t="str">
        <f>IF(Notifica!F21="","",Notifica!F21)</f>
        <v/>
      </c>
      <c r="D10" s="187" t="str">
        <f>IF(Notifica!G21="","",Notifica!G21)</f>
        <v/>
      </c>
      <c r="E10" s="187"/>
      <c r="F10" s="187" t="str">
        <f>IF(Notifica!H21="","",Notifica!H21)</f>
        <v/>
      </c>
      <c r="G10" s="187" t="str">
        <f>IF(Notifica!I21="","",Notifica!I21)</f>
        <v/>
      </c>
      <c r="H10" s="187"/>
      <c r="I10" s="187" t="str">
        <f>IF(Notifica!J21="","",Notifica!J21)</f>
        <v/>
      </c>
      <c r="J10" s="187"/>
      <c r="K10" s="187"/>
      <c r="L10" s="187"/>
      <c r="M10" s="187"/>
      <c r="N10" s="215" t="str">
        <f>IF('Scheda 2'!$J$40=0,"",'Scheda 2'!$J$40)</f>
        <v/>
      </c>
      <c r="O10" s="187" t="str">
        <f>IF(Notifica!J21="","",Notifica!$J$8)</f>
        <v/>
      </c>
      <c r="P10" s="187" t="str">
        <f>IF(Notifica!J21="","","I")</f>
        <v/>
      </c>
    </row>
    <row r="11" spans="1:16" s="183" customFormat="1" x14ac:dyDescent="0.2">
      <c r="A11" s="187" t="str">
        <f>IF(Notifica!D22="","",Notifica!D22)</f>
        <v/>
      </c>
      <c r="B11" s="187" t="str">
        <f>IF(Notifica!E22="","",Notifica!E22)</f>
        <v/>
      </c>
      <c r="C11" s="188" t="str">
        <f>IF(Notifica!F22="","",Notifica!F22)</f>
        <v/>
      </c>
      <c r="D11" s="187" t="str">
        <f>IF(Notifica!G22="","",Notifica!G22)</f>
        <v/>
      </c>
      <c r="E11" s="187"/>
      <c r="F11" s="187" t="str">
        <f>IF(Notifica!H22="","",Notifica!H22)</f>
        <v/>
      </c>
      <c r="G11" s="187" t="str">
        <f>IF(Notifica!I22="","",Notifica!I22)</f>
        <v/>
      </c>
      <c r="H11" s="187"/>
      <c r="I11" s="187" t="str">
        <f>IF(Notifica!J22="","",Notifica!J22)</f>
        <v/>
      </c>
      <c r="J11" s="187"/>
      <c r="K11" s="187"/>
      <c r="L11" s="187"/>
      <c r="M11" s="187"/>
      <c r="N11" s="215" t="str">
        <f>IF('Scheda 3'!$J$40=0,"",'Scheda 3'!$J$40)</f>
        <v/>
      </c>
      <c r="O11" s="187" t="str">
        <f>IF(Notifica!J22="","",Notifica!$J$8)</f>
        <v/>
      </c>
      <c r="P11" s="187" t="str">
        <f>IF(Notifica!J22="","","I")</f>
        <v/>
      </c>
    </row>
    <row r="12" spans="1:16" s="183" customFormat="1" x14ac:dyDescent="0.2">
      <c r="A12" s="187" t="str">
        <f>IF(Notifica!D23="","",Notifica!D23)</f>
        <v/>
      </c>
      <c r="B12" s="187" t="str">
        <f>IF(Notifica!E23="","",Notifica!E23)</f>
        <v/>
      </c>
      <c r="C12" s="188" t="str">
        <f>IF(Notifica!F23="","",Notifica!F23)</f>
        <v/>
      </c>
      <c r="D12" s="187" t="str">
        <f>IF(Notifica!G23="","",Notifica!G23)</f>
        <v/>
      </c>
      <c r="E12" s="187"/>
      <c r="F12" s="187" t="str">
        <f>IF(Notifica!H23="","",Notifica!H23)</f>
        <v/>
      </c>
      <c r="G12" s="187" t="str">
        <f>IF(Notifica!I23="","",Notifica!I23)</f>
        <v/>
      </c>
      <c r="H12" s="187"/>
      <c r="I12" s="187" t="str">
        <f>IF(Notifica!J23="","",Notifica!J23)</f>
        <v/>
      </c>
      <c r="J12" s="187"/>
      <c r="K12" s="187"/>
      <c r="L12" s="187"/>
      <c r="M12" s="187"/>
      <c r="N12" s="215" t="str">
        <f>IF('Scheda 4'!$J$40=0,"",'Scheda 4'!$J$40)</f>
        <v/>
      </c>
      <c r="O12" s="187" t="str">
        <f>IF(Notifica!J23="","",Notifica!$J$8)</f>
        <v/>
      </c>
      <c r="P12" s="187" t="str">
        <f>IF(Notifica!J23="","","I")</f>
        <v/>
      </c>
    </row>
    <row r="13" spans="1:16" s="183" customFormat="1" ht="12" customHeight="1" x14ac:dyDescent="0.2">
      <c r="A13" s="187" t="str">
        <f>IF(Notifica!D24="","",Notifica!D24)</f>
        <v/>
      </c>
      <c r="B13" s="187" t="str">
        <f>IF(Notifica!E24="","",Notifica!E24)</f>
        <v/>
      </c>
      <c r="C13" s="188" t="str">
        <f>IF(Notifica!F24="","",Notifica!F24)</f>
        <v/>
      </c>
      <c r="D13" s="187" t="str">
        <f>IF(Notifica!G24="","",Notifica!G24)</f>
        <v/>
      </c>
      <c r="E13" s="187"/>
      <c r="F13" s="187" t="str">
        <f>IF(Notifica!H24="","",Notifica!H24)</f>
        <v/>
      </c>
      <c r="G13" s="187" t="str">
        <f>IF(Notifica!I24="","",Notifica!I24)</f>
        <v/>
      </c>
      <c r="H13" s="187"/>
      <c r="I13" s="187" t="str">
        <f>IF(Notifica!J24="","",Notifica!J24)</f>
        <v/>
      </c>
      <c r="J13" s="187"/>
      <c r="K13" s="187"/>
      <c r="L13" s="187"/>
      <c r="M13" s="187"/>
      <c r="N13" s="215" t="str">
        <f>IF('Scheda 5'!$J$40=0,"",'Scheda 5'!$J$40)</f>
        <v/>
      </c>
      <c r="O13" s="187" t="str">
        <f>IF(Notifica!J24="","",Notifica!$J$8)</f>
        <v/>
      </c>
      <c r="P13" s="187" t="str">
        <f>IF(Notifica!J24="","","I")</f>
        <v/>
      </c>
    </row>
    <row r="14" spans="1:16" s="183" customFormat="1" x14ac:dyDescent="0.2">
      <c r="A14" s="187" t="str">
        <f>IF(Notifica!D25="","",Notifica!D25)</f>
        <v/>
      </c>
      <c r="B14" s="187" t="str">
        <f>IF(Notifica!E25="","",Notifica!E25)</f>
        <v/>
      </c>
      <c r="C14" s="188" t="str">
        <f>IF(Notifica!F25="","",Notifica!F25)</f>
        <v/>
      </c>
      <c r="D14" s="187" t="str">
        <f>IF(Notifica!G25="","",Notifica!G25)</f>
        <v/>
      </c>
      <c r="E14" s="187"/>
      <c r="F14" s="187" t="str">
        <f>IF(Notifica!H25="","",Notifica!H25)</f>
        <v/>
      </c>
      <c r="G14" s="187" t="str">
        <f>IF(Notifica!I25="","",Notifica!I25)</f>
        <v/>
      </c>
      <c r="H14" s="187"/>
      <c r="I14" s="187" t="str">
        <f>IF(Notifica!J25="","",Notifica!J25)</f>
        <v/>
      </c>
      <c r="J14" s="187"/>
      <c r="K14" s="187"/>
      <c r="L14" s="187"/>
      <c r="M14" s="187"/>
      <c r="N14" s="215" t="str">
        <f>IF('Scheda 6'!$J$40=0,"",'Scheda 6'!$J$40)</f>
        <v/>
      </c>
      <c r="O14" s="187" t="str">
        <f>IF(Notifica!J25="","",Notifica!$J$8)</f>
        <v/>
      </c>
      <c r="P14" s="187" t="str">
        <f>IF(Notifica!J25="","","I")</f>
        <v/>
      </c>
    </row>
    <row r="15" spans="1:16" s="183" customFormat="1" x14ac:dyDescent="0.2">
      <c r="A15" s="187" t="str">
        <f>IF(Notifica!D26="","",Notifica!D26)</f>
        <v/>
      </c>
      <c r="B15" s="187" t="str">
        <f>IF(Notifica!E26="","",Notifica!E26)</f>
        <v/>
      </c>
      <c r="C15" s="188" t="str">
        <f>IF(Notifica!F26="","",Notifica!F26)</f>
        <v/>
      </c>
      <c r="D15" s="187" t="str">
        <f>IF(Notifica!G26="","",Notifica!G26)</f>
        <v/>
      </c>
      <c r="E15" s="187"/>
      <c r="F15" s="187" t="str">
        <f>IF(Notifica!H26="","",Notifica!H26)</f>
        <v/>
      </c>
      <c r="G15" s="187" t="str">
        <f>IF(Notifica!I26="","",Notifica!I26)</f>
        <v/>
      </c>
      <c r="H15" s="187"/>
      <c r="I15" s="187" t="str">
        <f>IF(Notifica!J26="","",Notifica!J26)</f>
        <v/>
      </c>
      <c r="J15" s="187"/>
      <c r="K15" s="187"/>
      <c r="L15" s="187"/>
      <c r="M15" s="187"/>
      <c r="N15" s="215" t="str">
        <f>IF('Scheda 7'!$J$40=0,"",'Scheda 7'!$J$40)</f>
        <v/>
      </c>
      <c r="O15" s="187" t="str">
        <f>IF(Notifica!J26="","",Notifica!$J$8)</f>
        <v/>
      </c>
      <c r="P15" s="187" t="str">
        <f>IF(Notifica!J26="","","I")</f>
        <v/>
      </c>
    </row>
    <row r="16" spans="1:16" s="183" customFormat="1" x14ac:dyDescent="0.2">
      <c r="A16" s="187" t="str">
        <f>IF(Notifica!D27="","",Notifica!D27)</f>
        <v/>
      </c>
      <c r="B16" s="187" t="str">
        <f>IF(Notifica!E27="","",Notifica!E27)</f>
        <v/>
      </c>
      <c r="C16" s="188" t="str">
        <f>IF(Notifica!F27="","",Notifica!F27)</f>
        <v/>
      </c>
      <c r="D16" s="187" t="str">
        <f>IF(Notifica!G27="","",Notifica!G27)</f>
        <v/>
      </c>
      <c r="E16" s="187"/>
      <c r="F16" s="187" t="str">
        <f>IF(Notifica!H27="","",Notifica!H27)</f>
        <v/>
      </c>
      <c r="G16" s="187" t="str">
        <f>IF(Notifica!I27="","",Notifica!I27)</f>
        <v/>
      </c>
      <c r="H16" s="187"/>
      <c r="I16" s="187" t="str">
        <f>IF(Notifica!J27="","",Notifica!J27)</f>
        <v/>
      </c>
      <c r="J16" s="187"/>
      <c r="K16" s="187"/>
      <c r="L16" s="187"/>
      <c r="M16" s="187"/>
      <c r="N16" s="215" t="str">
        <f>IF('Scheda 8'!$J$40=0,"",'Scheda 8'!$J$40)</f>
        <v/>
      </c>
      <c r="O16" s="187" t="str">
        <f>IF(Notifica!J27="","",Notifica!$J$8)</f>
        <v/>
      </c>
      <c r="P16" s="187" t="str">
        <f>IF(Notifica!J27="","","I")</f>
        <v/>
      </c>
    </row>
    <row r="17" spans="1:16" s="183" customFormat="1" x14ac:dyDescent="0.2">
      <c r="A17" s="187" t="str">
        <f>IF(Notifica!D28="","",Notifica!D28)</f>
        <v/>
      </c>
      <c r="B17" s="187" t="str">
        <f>IF(Notifica!E28="","",Notifica!E28)</f>
        <v/>
      </c>
      <c r="C17" s="188" t="str">
        <f>IF(Notifica!F28="","",Notifica!F28)</f>
        <v/>
      </c>
      <c r="D17" s="187" t="str">
        <f>IF(Notifica!G28="","",Notifica!G28)</f>
        <v/>
      </c>
      <c r="E17" s="187"/>
      <c r="F17" s="187" t="str">
        <f>IF(Notifica!H28="","",Notifica!H28)</f>
        <v/>
      </c>
      <c r="G17" s="187" t="str">
        <f>IF(Notifica!I28="","",Notifica!I28)</f>
        <v/>
      </c>
      <c r="H17" s="187"/>
      <c r="I17" s="187" t="str">
        <f>IF(Notifica!J28="","",Notifica!J28)</f>
        <v/>
      </c>
      <c r="J17" s="187"/>
      <c r="K17" s="187"/>
      <c r="L17" s="187"/>
      <c r="M17" s="187"/>
      <c r="N17" s="215" t="str">
        <f>IF('Scheda 9'!$J$40=0,"",'Scheda 9'!$J$40)</f>
        <v/>
      </c>
      <c r="O17" s="187" t="str">
        <f>IF(Notifica!J28="","",Notifica!$J$8)</f>
        <v/>
      </c>
      <c r="P17" s="187" t="str">
        <f>IF(Notifica!J28="","","I")</f>
        <v/>
      </c>
    </row>
    <row r="18" spans="1:16" s="183" customFormat="1" x14ac:dyDescent="0.2">
      <c r="A18" s="187" t="str">
        <f>IF(Notifica!D29="","",Notifica!D29)</f>
        <v/>
      </c>
      <c r="B18" s="187" t="str">
        <f>IF(Notifica!E29="","",Notifica!E29)</f>
        <v/>
      </c>
      <c r="C18" s="188" t="str">
        <f>IF(Notifica!F29="","",Notifica!F29)</f>
        <v/>
      </c>
      <c r="D18" s="187" t="str">
        <f>IF(Notifica!G29="","",Notifica!G29)</f>
        <v/>
      </c>
      <c r="E18" s="187"/>
      <c r="F18" s="187" t="str">
        <f>IF(Notifica!H29="","",Notifica!H29)</f>
        <v/>
      </c>
      <c r="G18" s="187" t="str">
        <f>IF(Notifica!I29="","",Notifica!I29)</f>
        <v/>
      </c>
      <c r="H18" s="187"/>
      <c r="I18" s="187" t="str">
        <f>IF(Notifica!J29="","",Notifica!J29)</f>
        <v/>
      </c>
      <c r="J18" s="187"/>
      <c r="K18" s="187"/>
      <c r="L18" s="187"/>
      <c r="M18" s="187"/>
      <c r="N18" s="215" t="str">
        <f>IF('Scheda 10'!$J$40=0,"",'Scheda 10'!$J$40)</f>
        <v/>
      </c>
      <c r="O18" s="187" t="str">
        <f>IF(Notifica!J29="","",Notifica!$J$8)</f>
        <v/>
      </c>
      <c r="P18" s="187" t="str">
        <f>IF(Notifica!J29="","","I")</f>
        <v/>
      </c>
    </row>
    <row r="19" spans="1:16" s="183" customFormat="1" x14ac:dyDescent="0.2">
      <c r="A19" s="187" t="str">
        <f>IF(Notifica!D30="","",Notifica!D30)</f>
        <v/>
      </c>
      <c r="B19" s="187" t="str">
        <f>IF(Notifica!E30="","",Notifica!E30)</f>
        <v/>
      </c>
      <c r="C19" s="188" t="str">
        <f>IF(Notifica!F30="","",Notifica!F30)</f>
        <v/>
      </c>
      <c r="D19" s="187" t="str">
        <f>IF(Notifica!G30="","",Notifica!G30)</f>
        <v/>
      </c>
      <c r="E19" s="187"/>
      <c r="F19" s="187" t="str">
        <f>IF(Notifica!H30="","",Notifica!H30)</f>
        <v/>
      </c>
      <c r="G19" s="187" t="str">
        <f>IF(Notifica!I30="","",Notifica!I30)</f>
        <v/>
      </c>
      <c r="H19" s="187"/>
      <c r="I19" s="187" t="str">
        <f>IF(Notifica!J30="","",Notifica!J30)</f>
        <v/>
      </c>
      <c r="J19" s="187"/>
      <c r="K19" s="187"/>
      <c r="L19" s="187"/>
      <c r="M19" s="187"/>
      <c r="N19" s="215" t="str">
        <f>IF('Scheda 11'!$J$40=0,"",'Scheda 11'!$J$40)</f>
        <v/>
      </c>
      <c r="O19" s="187" t="str">
        <f>IF(Notifica!J30="","",Notifica!$J$8)</f>
        <v/>
      </c>
      <c r="P19" s="187" t="str">
        <f>IF(Notifica!J30="","","I")</f>
        <v/>
      </c>
    </row>
    <row r="20" spans="1:16" s="183" customFormat="1" x14ac:dyDescent="0.2">
      <c r="A20" s="187" t="str">
        <f>IF(Notifica!D31="","",Notifica!D31)</f>
        <v/>
      </c>
      <c r="B20" s="187" t="str">
        <f>IF(Notifica!E31="","",Notifica!E31)</f>
        <v/>
      </c>
      <c r="C20" s="188" t="str">
        <f>IF(Notifica!F31="","",Notifica!F31)</f>
        <v/>
      </c>
      <c r="D20" s="187" t="str">
        <f>IF(Notifica!G31="","",Notifica!G31)</f>
        <v/>
      </c>
      <c r="E20" s="187"/>
      <c r="F20" s="187" t="str">
        <f>IF(Notifica!H31="","",Notifica!H31)</f>
        <v/>
      </c>
      <c r="G20" s="187" t="str">
        <f>IF(Notifica!I31="","",Notifica!I31)</f>
        <v/>
      </c>
      <c r="H20" s="187"/>
      <c r="I20" s="187" t="str">
        <f>IF(Notifica!J31="","",Notifica!J31)</f>
        <v/>
      </c>
      <c r="J20" s="187"/>
      <c r="K20" s="187"/>
      <c r="L20" s="187"/>
      <c r="M20" s="187"/>
      <c r="N20" s="215" t="str">
        <f>IF('Scheda 12'!$J$40=0,"",'Scheda 12'!$J$40)</f>
        <v/>
      </c>
      <c r="O20" s="187" t="str">
        <f>IF(Notifica!J31="","",Notifica!$J$8)</f>
        <v/>
      </c>
      <c r="P20" s="187" t="str">
        <f>IF(Notifica!J31="","","I")</f>
        <v/>
      </c>
    </row>
    <row r="21" spans="1:16" s="183" customFormat="1" x14ac:dyDescent="0.2">
      <c r="A21" s="187" t="str">
        <f>IF(Notifica!D32="","",Notifica!D32)</f>
        <v/>
      </c>
      <c r="B21" s="187" t="str">
        <f>IF(Notifica!E32="","",Notifica!E32)</f>
        <v/>
      </c>
      <c r="C21" s="188" t="str">
        <f>IF(Notifica!F32="","",Notifica!F32)</f>
        <v/>
      </c>
      <c r="D21" s="187" t="str">
        <f>IF(Notifica!G32="","",Notifica!G32)</f>
        <v/>
      </c>
      <c r="E21" s="187"/>
      <c r="F21" s="187" t="str">
        <f>IF(Notifica!H32="","",Notifica!H32)</f>
        <v/>
      </c>
      <c r="G21" s="187" t="str">
        <f>IF(Notifica!I32="","",Notifica!I32)</f>
        <v/>
      </c>
      <c r="H21" s="187"/>
      <c r="I21" s="187" t="str">
        <f>IF(Notifica!J32="","",Notifica!J32)</f>
        <v/>
      </c>
      <c r="J21" s="187"/>
      <c r="K21" s="187"/>
      <c r="L21" s="187"/>
      <c r="M21" s="187"/>
      <c r="N21" s="215" t="str">
        <f>IF('Scheda 13'!$J$40=0,"",'Scheda 13'!$J$40)</f>
        <v/>
      </c>
      <c r="O21" s="187" t="str">
        <f>IF(Notifica!J32="","",Notifica!$J$8)</f>
        <v/>
      </c>
      <c r="P21" s="187" t="str">
        <f>IF(Notifica!J32="","","I")</f>
        <v/>
      </c>
    </row>
    <row r="22" spans="1:16" s="183" customFormat="1" x14ac:dyDescent="0.2">
      <c r="A22" s="187" t="str">
        <f>IF(Notifica!D33="","",Notifica!D33)</f>
        <v/>
      </c>
      <c r="B22" s="187" t="str">
        <f>IF(Notifica!E33="","",Notifica!E33)</f>
        <v/>
      </c>
      <c r="C22" s="188" t="str">
        <f>IF(Notifica!F33="","",Notifica!F33)</f>
        <v/>
      </c>
      <c r="D22" s="187" t="str">
        <f>IF(Notifica!G33="","",Notifica!G33)</f>
        <v/>
      </c>
      <c r="E22" s="187"/>
      <c r="F22" s="187" t="str">
        <f>IF(Notifica!H33="","",Notifica!H33)</f>
        <v/>
      </c>
      <c r="G22" s="187" t="str">
        <f>IF(Notifica!I33="","",Notifica!I33)</f>
        <v/>
      </c>
      <c r="H22" s="187"/>
      <c r="I22" s="187" t="str">
        <f>IF(Notifica!J33="","",Notifica!J33)</f>
        <v/>
      </c>
      <c r="J22" s="187"/>
      <c r="K22" s="187"/>
      <c r="L22" s="187"/>
      <c r="M22" s="187"/>
      <c r="N22" s="215" t="str">
        <f>IF('Scheda 14'!$J$40=0,"",'Scheda 14'!$J$40)</f>
        <v/>
      </c>
      <c r="O22" s="187" t="str">
        <f>IF(Notifica!J33="","",Notifica!$J$8)</f>
        <v/>
      </c>
      <c r="P22" s="187" t="str">
        <f>IF(Notifica!J33="","","I")</f>
        <v/>
      </c>
    </row>
    <row r="23" spans="1:16" s="183" customFormat="1" x14ac:dyDescent="0.2">
      <c r="A23" s="187" t="str">
        <f>IF(Notifica!D34="","",Notifica!D34)</f>
        <v/>
      </c>
      <c r="B23" s="187" t="str">
        <f>IF(Notifica!E34="","",Notifica!E34)</f>
        <v/>
      </c>
      <c r="C23" s="188" t="str">
        <f>IF(Notifica!F34="","",Notifica!F34)</f>
        <v/>
      </c>
      <c r="D23" s="187" t="str">
        <f>IF(Notifica!G34="","",Notifica!G34)</f>
        <v/>
      </c>
      <c r="E23" s="187"/>
      <c r="F23" s="187" t="str">
        <f>IF(Notifica!H34="","",Notifica!H34)</f>
        <v/>
      </c>
      <c r="G23" s="187" t="str">
        <f>IF(Notifica!I34="","",Notifica!I34)</f>
        <v/>
      </c>
      <c r="H23" s="187"/>
      <c r="I23" s="187" t="str">
        <f>IF(Notifica!J34="","",Notifica!J34)</f>
        <v/>
      </c>
      <c r="J23" s="187"/>
      <c r="K23" s="187"/>
      <c r="L23" s="187"/>
      <c r="M23" s="187"/>
      <c r="N23" s="215" t="str">
        <f>IF('Scheda 15'!$J$40=0,"",'Scheda 15'!$J$40)</f>
        <v/>
      </c>
      <c r="O23" s="187" t="str">
        <f>IF(Notifica!J34="","",Notifica!$J$8)</f>
        <v/>
      </c>
      <c r="P23" s="187" t="str">
        <f>IF(Notifica!J34="","","I")</f>
        <v/>
      </c>
    </row>
    <row r="24" spans="1:16" s="183" customFormat="1" x14ac:dyDescent="0.2">
      <c r="A24" s="187" t="str">
        <f>IF(Notifica!D35="","",Notifica!D35)</f>
        <v/>
      </c>
      <c r="B24" s="187" t="str">
        <f>IF(Notifica!E35="","",Notifica!E35)</f>
        <v/>
      </c>
      <c r="C24" s="188" t="str">
        <f>IF(Notifica!F35="","",Notifica!F35)</f>
        <v/>
      </c>
      <c r="D24" s="187" t="str">
        <f>IF(Notifica!G35="","",Notifica!G35)</f>
        <v/>
      </c>
      <c r="E24" s="187"/>
      <c r="F24" s="187" t="str">
        <f>IF(Notifica!H35="","",Notifica!H35)</f>
        <v/>
      </c>
      <c r="G24" s="187" t="str">
        <f>IF(Notifica!I35="","",Notifica!I35)</f>
        <v/>
      </c>
      <c r="H24" s="187"/>
      <c r="I24" s="187" t="str">
        <f>IF(Notifica!J35="","",Notifica!J35)</f>
        <v/>
      </c>
      <c r="J24" s="187"/>
      <c r="K24" s="187"/>
      <c r="L24" s="187"/>
      <c r="M24" s="187"/>
      <c r="N24" s="215" t="str">
        <f>IF('Scheda 16'!$J$40=0,"",'Scheda 16'!$J$40)</f>
        <v/>
      </c>
      <c r="O24" s="187" t="str">
        <f>IF(Notifica!J35="","",Notifica!$J$8)</f>
        <v/>
      </c>
      <c r="P24" s="187" t="str">
        <f>IF(Notifica!J35="","","I")</f>
        <v/>
      </c>
    </row>
    <row r="25" spans="1:16" s="183" customFormat="1" x14ac:dyDescent="0.2">
      <c r="A25" s="187" t="str">
        <f>IF(Notifica!D36="","",Notifica!D36)</f>
        <v/>
      </c>
      <c r="B25" s="187" t="str">
        <f>IF(Notifica!E36="","",Notifica!E36)</f>
        <v/>
      </c>
      <c r="C25" s="188" t="str">
        <f>IF(Notifica!F36="","",Notifica!F36)</f>
        <v/>
      </c>
      <c r="D25" s="187" t="str">
        <f>IF(Notifica!G36="","",Notifica!G36)</f>
        <v/>
      </c>
      <c r="E25" s="187"/>
      <c r="F25" s="187" t="str">
        <f>IF(Notifica!H36="","",Notifica!H36)</f>
        <v/>
      </c>
      <c r="G25" s="187" t="str">
        <f>IF(Notifica!I36="","",Notifica!I36)</f>
        <v/>
      </c>
      <c r="H25" s="187"/>
      <c r="I25" s="187" t="str">
        <f>IF(Notifica!J36="","",Notifica!J36)</f>
        <v/>
      </c>
      <c r="J25" s="458" t="str">
        <f>IF(A25&lt;&gt;"","X","")</f>
        <v/>
      </c>
      <c r="K25" s="187"/>
      <c r="L25" s="187"/>
      <c r="M25" s="187"/>
      <c r="N25" s="215" t="str">
        <f>IF('Scheda 17'!$J$40=0,"",'Scheda 17'!$J$40)</f>
        <v/>
      </c>
      <c r="O25" s="187" t="str">
        <f>IF(Notifica!J36="","",Notifica!$J$8)</f>
        <v/>
      </c>
      <c r="P25" s="187" t="str">
        <f>IF(Notifica!J36="","","I")</f>
        <v/>
      </c>
    </row>
    <row r="26" spans="1:16" s="183" customFormat="1" x14ac:dyDescent="0.2">
      <c r="A26" s="187" t="str">
        <f>IF(Notifica!D37="","",Notifica!D37)</f>
        <v/>
      </c>
      <c r="B26" s="187" t="str">
        <f>IF(Notifica!E37="","",Notifica!E37)</f>
        <v/>
      </c>
      <c r="C26" s="188" t="str">
        <f>IF(Notifica!F37="","",Notifica!F37)</f>
        <v/>
      </c>
      <c r="D26" s="187" t="str">
        <f>IF(Notifica!G37="","",Notifica!G37)</f>
        <v/>
      </c>
      <c r="E26" s="187"/>
      <c r="F26" s="187" t="str">
        <f>IF(Notifica!H37="","",Notifica!H37)</f>
        <v/>
      </c>
      <c r="G26" s="187" t="str">
        <f>IF(Notifica!I37="","",Notifica!I37)</f>
        <v/>
      </c>
      <c r="H26" s="187"/>
      <c r="I26" s="187" t="str">
        <f>IF(Notifica!J37="","",Notifica!J37)</f>
        <v/>
      </c>
      <c r="J26" s="458" t="str">
        <f>IF(A26&lt;&gt;"","X","")</f>
        <v/>
      </c>
      <c r="K26" s="187"/>
      <c r="L26" s="187"/>
      <c r="M26" s="187"/>
      <c r="N26" s="215" t="str">
        <f>IF('Scheda 18'!$J$40=0,"",'Scheda 18'!$J$40)</f>
        <v/>
      </c>
      <c r="O26" s="187" t="str">
        <f>IF(Notifica!J37="","",Notifica!$J$8)</f>
        <v/>
      </c>
      <c r="P26" s="187" t="str">
        <f>IF(Notifica!J37="","","I")</f>
        <v/>
      </c>
    </row>
    <row r="27" spans="1:16" s="189" customFormat="1" x14ac:dyDescent="0.2">
      <c r="E27" s="190"/>
      <c r="H27" s="190"/>
      <c r="I27" s="191"/>
      <c r="J27" s="191"/>
      <c r="K27" s="192"/>
      <c r="L27" s="192"/>
      <c r="N27" s="191"/>
    </row>
    <row r="28" spans="1:16" s="183" customFormat="1" x14ac:dyDescent="0.2">
      <c r="E28" s="184"/>
      <c r="H28" s="184"/>
      <c r="I28" s="185"/>
      <c r="J28" s="185"/>
      <c r="K28" s="186"/>
      <c r="L28" s="186"/>
      <c r="N28" s="185"/>
    </row>
    <row r="29" spans="1:16" s="183" customFormat="1" x14ac:dyDescent="0.2">
      <c r="E29" s="184"/>
      <c r="H29" s="184"/>
      <c r="I29" s="185"/>
      <c r="J29" s="185"/>
      <c r="K29" s="186"/>
      <c r="L29" s="186"/>
      <c r="N29" s="185"/>
    </row>
    <row r="30" spans="1:16" s="183" customFormat="1" x14ac:dyDescent="0.2">
      <c r="E30" s="184"/>
      <c r="H30" s="184"/>
      <c r="I30" s="185"/>
      <c r="J30" s="185"/>
      <c r="K30" s="186"/>
      <c r="L30" s="186"/>
      <c r="N30" s="185"/>
    </row>
    <row r="31" spans="1:16" s="183" customFormat="1" x14ac:dyDescent="0.2">
      <c r="A31" s="177"/>
      <c r="E31" s="184"/>
      <c r="H31" s="184"/>
      <c r="I31" s="185"/>
      <c r="J31" s="185"/>
      <c r="K31" s="186"/>
      <c r="L31" s="186"/>
      <c r="N31" s="185"/>
    </row>
  </sheetData>
  <sheetProtection algorithmName="SHA-512" hashValue="oJfSd0zfldyueQcMYb56SrKEdZjfx2FfSlWDc1RsN15LBahZM4D8i2t1AgzjorxWXK/RpU8Y12BbchA1k7GUJQ==" saltValue="cOTFL+mV3QTNRLJJdzstpg==" spinCount="100000" sheet="1" objects="1" scenarios="1" selectLockedCells="1" selectUnlockedCells="1"/>
  <mergeCells count="3">
    <mergeCell ref="C2:E2"/>
    <mergeCell ref="G2:H2"/>
    <mergeCell ref="I2:P2"/>
  </mergeCells>
  <phoneticPr fontId="15" type="noConversion"/>
  <pageMargins left="0.78740157499999996" right="0.78740157499999996" top="0.984251969" bottom="0.984251969" header="0.4921259845" footer="0.4921259845"/>
  <headerFooter alignWithMargins="0"/>
  <legacy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CC"/>
    <pageSetUpPr fitToPage="1"/>
  </sheetPr>
  <dimension ref="A1:AE103"/>
  <sheetViews>
    <sheetView showGridLines="0" showRowColHeaders="0" zoomScaleNormal="100" workbookViewId="0">
      <selection activeCell="E26" sqref="E26"/>
    </sheetView>
  </sheetViews>
  <sheetFormatPr baseColWidth="10" defaultRowHeight="15" x14ac:dyDescent="0.2"/>
  <cols>
    <col min="1" max="1" width="5.42578125" style="28" customWidth="1"/>
    <col min="2" max="2" width="2.42578125" style="28" customWidth="1"/>
    <col min="3" max="3" width="3" style="28" customWidth="1"/>
    <col min="4" max="4" width="6.5703125" style="28" customWidth="1"/>
    <col min="5" max="5" width="12.28515625" style="28" customWidth="1"/>
    <col min="6" max="6" width="13.7109375" style="28" customWidth="1"/>
    <col min="7" max="7" width="11.7109375" style="28" customWidth="1"/>
    <col min="8" max="8" width="10.140625" style="28" customWidth="1"/>
    <col min="9" max="9" width="12.85546875" style="28" customWidth="1"/>
    <col min="10" max="10" width="11.28515625" style="28" customWidth="1"/>
    <col min="11" max="11" width="11.42578125" style="28"/>
    <col min="12" max="12" width="11" style="28" customWidth="1"/>
    <col min="13" max="13" width="10.5703125" style="28" customWidth="1"/>
    <col min="14" max="14" width="11.5703125" style="28" customWidth="1"/>
    <col min="15" max="16" width="12.140625" style="28" customWidth="1"/>
    <col min="17" max="17" width="10.7109375" style="28" customWidth="1"/>
    <col min="18" max="18" width="13.7109375" style="28" customWidth="1"/>
    <col min="19" max="19" width="3.28515625" style="28" customWidth="1"/>
    <col min="20" max="20" width="9.140625" style="28" customWidth="1"/>
    <col min="21" max="21" width="2.42578125" style="28" customWidth="1"/>
    <col min="22" max="22" width="11.42578125" style="114" hidden="1" customWidth="1"/>
    <col min="23" max="23" width="8.42578125" style="114" hidden="1" customWidth="1"/>
    <col min="24" max="24" width="11.42578125" style="114" hidden="1" customWidth="1"/>
    <col min="25" max="27" width="6" style="114" hidden="1" customWidth="1"/>
    <col min="28" max="29" width="11.42578125" style="115" hidden="1" customWidth="1"/>
    <col min="30" max="30" width="11.42578125" style="114" customWidth="1"/>
    <col min="31" max="31" width="11.42578125" style="114"/>
    <col min="32" max="16384" width="11.42578125" style="28"/>
  </cols>
  <sheetData>
    <row r="1" spans="1:29" s="1" customFormat="1" ht="15.75" customHeight="1" x14ac:dyDescent="0.2">
      <c r="M1" s="211"/>
      <c r="N1" s="211"/>
      <c r="O1" s="211"/>
      <c r="P1" s="211"/>
      <c r="Q1" s="211"/>
      <c r="R1" s="211"/>
      <c r="S1" s="211"/>
      <c r="T1" s="211"/>
      <c r="U1" s="211"/>
      <c r="V1" s="412"/>
      <c r="W1" s="412"/>
      <c r="X1" s="412"/>
      <c r="Y1" s="412"/>
      <c r="Z1" s="412"/>
      <c r="AA1" s="412"/>
      <c r="AB1" s="412"/>
      <c r="AC1" s="413"/>
    </row>
    <row r="2" spans="1:29" s="1" customFormat="1" ht="3.75" customHeight="1" x14ac:dyDescent="0.2">
      <c r="B2" s="16"/>
      <c r="C2" s="16"/>
      <c r="D2" s="16"/>
      <c r="E2" s="16"/>
      <c r="F2" s="16"/>
      <c r="G2" s="16"/>
      <c r="H2" s="16"/>
      <c r="I2" s="16"/>
      <c r="J2" s="16"/>
      <c r="K2" s="16"/>
      <c r="L2" s="16"/>
      <c r="M2" s="335"/>
      <c r="N2" s="335"/>
      <c r="O2" s="335"/>
      <c r="P2" s="335"/>
      <c r="Q2" s="335"/>
      <c r="R2" s="335"/>
      <c r="S2" s="335"/>
      <c r="T2" s="335"/>
      <c r="U2" s="336"/>
      <c r="V2" s="211"/>
      <c r="W2" s="211"/>
      <c r="X2" s="211"/>
      <c r="Y2" s="211"/>
      <c r="Z2" s="211"/>
      <c r="AA2" s="211"/>
      <c r="AB2" s="211"/>
    </row>
    <row r="3" spans="1:29" s="1" customFormat="1" ht="8.25" customHeight="1" x14ac:dyDescent="0.2">
      <c r="A3" s="508" t="s">
        <v>215</v>
      </c>
      <c r="B3" s="508"/>
      <c r="C3" s="508"/>
      <c r="D3" s="508"/>
      <c r="E3" s="508"/>
      <c r="F3" s="508"/>
      <c r="G3" s="508"/>
      <c r="H3" s="508"/>
      <c r="I3" s="508"/>
      <c r="J3" s="508"/>
      <c r="K3" s="508"/>
      <c r="L3" s="508"/>
      <c r="M3" s="335"/>
      <c r="N3" s="335"/>
      <c r="O3" s="335"/>
      <c r="P3" s="335"/>
      <c r="Q3" s="335"/>
      <c r="R3" s="335"/>
      <c r="S3" s="335"/>
      <c r="T3" s="335"/>
      <c r="U3" s="336"/>
      <c r="V3" s="211"/>
      <c r="W3" s="211"/>
      <c r="X3" s="211"/>
      <c r="Y3" s="211"/>
      <c r="Z3" s="211"/>
      <c r="AA3" s="211"/>
      <c r="AB3" s="211"/>
    </row>
    <row r="4" spans="1:29" s="1" customFormat="1" ht="9.75" customHeight="1" x14ac:dyDescent="0.2">
      <c r="A4" s="508"/>
      <c r="B4" s="508"/>
      <c r="C4" s="508"/>
      <c r="D4" s="508"/>
      <c r="E4" s="508"/>
      <c r="F4" s="508"/>
      <c r="G4" s="508"/>
      <c r="H4" s="508"/>
      <c r="I4" s="508"/>
      <c r="J4" s="508"/>
      <c r="K4" s="508"/>
      <c r="L4" s="508"/>
      <c r="M4" s="335"/>
      <c r="N4" s="335"/>
      <c r="O4" s="335"/>
      <c r="P4" s="335"/>
      <c r="Q4" s="335"/>
      <c r="R4" s="335"/>
      <c r="S4" s="335"/>
      <c r="T4" s="335"/>
      <c r="U4" s="336"/>
      <c r="V4" s="211"/>
      <c r="W4" s="211"/>
      <c r="X4" s="211"/>
      <c r="Y4" s="211"/>
      <c r="Z4" s="211"/>
      <c r="AA4" s="211"/>
      <c r="AB4" s="211"/>
    </row>
    <row r="5" spans="1:29" ht="6.75" customHeight="1" x14ac:dyDescent="0.2">
      <c r="B5" s="47"/>
      <c r="C5" s="47"/>
      <c r="D5" s="47"/>
      <c r="E5" s="47"/>
      <c r="F5" s="47"/>
      <c r="G5" s="47"/>
      <c r="H5" s="47"/>
      <c r="I5" s="47"/>
      <c r="J5" s="47"/>
      <c r="K5" s="47"/>
      <c r="L5" s="47"/>
      <c r="M5" s="47"/>
      <c r="N5" s="47"/>
      <c r="O5" s="47"/>
      <c r="P5" s="47"/>
      <c r="Q5" s="47"/>
      <c r="R5" s="47"/>
      <c r="S5" s="47"/>
      <c r="T5" s="47"/>
      <c r="U5" s="47"/>
      <c r="V5" s="116"/>
      <c r="W5" s="116"/>
      <c r="X5" s="116"/>
      <c r="Y5" s="116"/>
      <c r="Z5" s="116"/>
      <c r="AA5" s="116"/>
    </row>
    <row r="6" spans="1:29" ht="29.25" customHeight="1" x14ac:dyDescent="0.35">
      <c r="B6" s="47"/>
      <c r="C6" s="46" t="s">
        <v>217</v>
      </c>
      <c r="D6" s="47"/>
      <c r="E6" s="47"/>
      <c r="F6" s="47"/>
      <c r="G6" s="238"/>
      <c r="H6" s="47"/>
      <c r="I6" s="626" t="str">
        <f>IF(SUM(Y26:Y37)=0,"",IF(MAX(Y26:Y37)-MIN(Y26:Y37)&gt;COUNTIF(Y26:Y37,"&gt;0")-1,"Pagamento interrotto del salario. Si prega di utilizzare due schede dei salari!",""))</f>
        <v/>
      </c>
      <c r="J6" s="626"/>
      <c r="K6" s="626"/>
      <c r="L6" s="626"/>
      <c r="M6" s="626"/>
      <c r="N6" s="626"/>
      <c r="O6" s="626"/>
      <c r="P6" s="342"/>
      <c r="Q6" s="342"/>
      <c r="R6" s="342"/>
      <c r="S6" s="548">
        <f>Notifica!J8</f>
        <v>2025</v>
      </c>
      <c r="T6" s="548"/>
      <c r="U6" s="47"/>
      <c r="V6" s="116"/>
      <c r="W6" s="116"/>
      <c r="X6" s="116"/>
      <c r="Y6" s="116"/>
      <c r="Z6" s="116"/>
      <c r="AA6" s="116"/>
    </row>
    <row r="7" spans="1:29" ht="15" customHeight="1" x14ac:dyDescent="0.2">
      <c r="B7" s="47"/>
      <c r="C7" s="47"/>
      <c r="D7" s="47"/>
      <c r="E7" s="47"/>
      <c r="F7" s="47"/>
      <c r="G7" s="47"/>
      <c r="H7" s="47"/>
      <c r="I7" s="47"/>
      <c r="J7" s="47"/>
      <c r="K7" s="47"/>
      <c r="L7" s="47"/>
      <c r="M7" s="47"/>
      <c r="N7" s="47"/>
      <c r="O7" s="47"/>
      <c r="P7" s="47"/>
      <c r="Q7" s="47"/>
      <c r="R7" s="47"/>
      <c r="S7" s="113"/>
      <c r="T7" s="50"/>
      <c r="U7" s="47"/>
      <c r="V7" s="116">
        <f>IF(K19="uomo",1,2)</f>
        <v>2</v>
      </c>
      <c r="W7" s="116" t="str">
        <f>IF(V7=1,"M","F")</f>
        <v>F</v>
      </c>
      <c r="X7" s="116"/>
      <c r="Y7" s="116"/>
      <c r="Z7" s="116"/>
      <c r="AA7" s="116"/>
    </row>
    <row r="8" spans="1:29" ht="18" customHeight="1" x14ac:dyDescent="0.3">
      <c r="B8" s="47"/>
      <c r="C8" s="51" t="s">
        <v>158</v>
      </c>
      <c r="D8" s="47"/>
      <c r="E8" s="47"/>
      <c r="F8" s="590"/>
      <c r="G8" s="590"/>
      <c r="H8" s="590"/>
      <c r="I8" s="51" t="s">
        <v>126</v>
      </c>
      <c r="J8" s="47"/>
      <c r="K8" s="47"/>
      <c r="L8" s="47"/>
      <c r="M8" s="594"/>
      <c r="N8" s="594"/>
      <c r="O8" s="594"/>
      <c r="P8" s="594"/>
      <c r="Q8" s="594"/>
      <c r="R8" s="594"/>
      <c r="S8" s="594"/>
      <c r="T8" s="594"/>
      <c r="U8" s="47"/>
      <c r="V8" s="206" t="e">
        <f>YEAR(K17)*12+MONTH(K17)</f>
        <v>#VALUE!</v>
      </c>
      <c r="W8" s="116" t="s">
        <v>14</v>
      </c>
      <c r="X8" s="116"/>
      <c r="Y8" s="116"/>
      <c r="Z8" s="116"/>
      <c r="AA8" s="116"/>
    </row>
    <row r="9" spans="1:29" ht="7.5" customHeight="1" x14ac:dyDescent="0.2">
      <c r="B9" s="47"/>
      <c r="C9" s="22"/>
      <c r="D9" s="22"/>
      <c r="E9" s="22"/>
      <c r="F9" s="22"/>
      <c r="G9" s="22"/>
      <c r="H9" s="47"/>
      <c r="I9" s="22"/>
      <c r="J9" s="22"/>
      <c r="K9" s="22"/>
      <c r="L9" s="22"/>
      <c r="M9" s="22"/>
      <c r="N9" s="22"/>
      <c r="O9" s="22"/>
      <c r="P9" s="22"/>
      <c r="Q9" s="22"/>
      <c r="R9" s="111"/>
      <c r="S9" s="111"/>
      <c r="T9" s="22"/>
      <c r="U9" s="47"/>
      <c r="V9" s="206" t="e">
        <f>IF(V7=1,(V8+65*12),IF(YEAR(K17)&lt;1961,V8+64*12,IF(YEAR(K17)=1961,V8+64*12+3,IF(YEAR(K17)=1962,V8+64*12+6,IF(YEAR(K17)=1963,V8+64*12+9,V8+65*12)))))</f>
        <v>#VALUE!</v>
      </c>
      <c r="W9" s="116" t="s">
        <v>15</v>
      </c>
      <c r="X9" s="116"/>
      <c r="Y9" s="116"/>
      <c r="Z9" s="116"/>
      <c r="AA9" s="116"/>
    </row>
    <row r="10" spans="1:29" ht="19.5" customHeight="1" x14ac:dyDescent="0.2">
      <c r="B10" s="47"/>
      <c r="C10" s="591"/>
      <c r="D10" s="592"/>
      <c r="E10" s="592"/>
      <c r="F10" s="316"/>
      <c r="G10" s="317"/>
      <c r="H10" s="47"/>
      <c r="I10" s="47"/>
      <c r="J10" s="47"/>
      <c r="K10" s="47"/>
      <c r="L10" s="47"/>
      <c r="M10" s="47"/>
      <c r="N10" s="47"/>
      <c r="O10" s="47"/>
      <c r="P10" s="47"/>
      <c r="Q10" s="47"/>
      <c r="R10" s="47"/>
      <c r="S10" s="47"/>
      <c r="T10" s="47"/>
      <c r="U10" s="47"/>
      <c r="V10" s="116"/>
      <c r="W10" s="116"/>
      <c r="X10" s="116"/>
      <c r="Y10" s="116"/>
      <c r="Z10" s="116"/>
      <c r="AA10" s="116"/>
    </row>
    <row r="11" spans="1:29" ht="15.75" customHeight="1" x14ac:dyDescent="0.2">
      <c r="B11" s="47"/>
      <c r="C11" s="369" t="str">
        <f>IF('Foglio di base'!$E$7="","","N° cont. ")</f>
        <v/>
      </c>
      <c r="D11" s="369"/>
      <c r="E11" s="370" t="str">
        <f>IF('Foglio di base'!$E$7="","",'Foglio di base'!$E$7)</f>
        <v/>
      </c>
      <c r="F11" s="369"/>
      <c r="G11" s="369"/>
      <c r="H11" s="47"/>
      <c r="I11" s="86" t="s">
        <v>127</v>
      </c>
      <c r="J11" s="52"/>
      <c r="K11" s="554" t="str">
        <f>IF('Foglio di base'!$D$29="","",'Foglio di base'!$D$29)</f>
        <v/>
      </c>
      <c r="L11" s="554"/>
      <c r="M11" s="554"/>
      <c r="N11" s="410"/>
      <c r="O11" s="410"/>
      <c r="P11" s="410"/>
      <c r="Q11" s="410"/>
      <c r="R11" s="409"/>
      <c r="S11" s="409"/>
      <c r="T11" s="409"/>
      <c r="U11" s="47"/>
      <c r="V11" s="116"/>
      <c r="W11" s="116"/>
      <c r="X11" s="116"/>
      <c r="Y11" s="116"/>
      <c r="Z11" s="116"/>
      <c r="AA11" s="116"/>
    </row>
    <row r="12" spans="1:29" ht="6" customHeight="1" x14ac:dyDescent="0.2">
      <c r="B12" s="47"/>
      <c r="C12" s="314"/>
      <c r="D12" s="314"/>
      <c r="E12" s="314"/>
      <c r="F12" s="314"/>
      <c r="G12" s="314"/>
      <c r="H12" s="47"/>
      <c r="I12" s="32"/>
      <c r="J12" s="52"/>
      <c r="K12" s="314"/>
      <c r="L12" s="314"/>
      <c r="M12" s="314"/>
      <c r="N12" s="410"/>
      <c r="O12" s="410"/>
      <c r="P12" s="410"/>
      <c r="Q12" s="410"/>
      <c r="R12" s="409"/>
      <c r="S12" s="409"/>
      <c r="T12" s="409"/>
      <c r="U12" s="47"/>
      <c r="V12" s="116"/>
      <c r="W12" s="116"/>
      <c r="X12" s="116"/>
      <c r="Y12" s="116"/>
      <c r="Z12" s="116"/>
      <c r="AA12" s="116"/>
    </row>
    <row r="13" spans="1:29" ht="15.75" customHeight="1" x14ac:dyDescent="0.2">
      <c r="B13" s="47"/>
      <c r="C13" s="554" t="str">
        <f>IF('Foglio di base'!$E$11="","",'Foglio di base'!$E$11)</f>
        <v/>
      </c>
      <c r="D13" s="554"/>
      <c r="E13" s="554"/>
      <c r="F13" s="554"/>
      <c r="G13" s="554"/>
      <c r="H13" s="47"/>
      <c r="I13" s="32" t="s">
        <v>85</v>
      </c>
      <c r="J13" s="52"/>
      <c r="K13" s="593" t="str">
        <f>IF('Foglio di base'!$E$29="","",'Foglio di base'!$E$29)</f>
        <v/>
      </c>
      <c r="L13" s="593"/>
      <c r="M13" s="593"/>
      <c r="N13" s="595"/>
      <c r="O13" s="595"/>
      <c r="P13" s="595"/>
      <c r="Q13" s="595"/>
      <c r="R13" s="595"/>
      <c r="S13" s="595"/>
      <c r="T13" s="595"/>
      <c r="U13" s="47"/>
      <c r="V13" s="116"/>
      <c r="W13" s="116"/>
      <c r="X13" s="116"/>
      <c r="Y13" s="116"/>
      <c r="Z13" s="116"/>
      <c r="AA13" s="116"/>
    </row>
    <row r="14" spans="1:29" ht="6" customHeight="1" x14ac:dyDescent="0.2">
      <c r="B14" s="47"/>
      <c r="C14" s="554"/>
      <c r="D14" s="554"/>
      <c r="E14" s="554"/>
      <c r="F14" s="554"/>
      <c r="G14" s="554"/>
      <c r="H14" s="47"/>
      <c r="I14" s="32"/>
      <c r="J14" s="52"/>
      <c r="K14" s="314"/>
      <c r="L14" s="314"/>
      <c r="M14" s="314"/>
      <c r="N14" s="410"/>
      <c r="O14" s="410"/>
      <c r="P14" s="410"/>
      <c r="Q14" s="410"/>
      <c r="R14" s="410"/>
      <c r="S14" s="410"/>
      <c r="T14" s="410"/>
      <c r="U14" s="47"/>
      <c r="V14" s="116"/>
      <c r="W14" s="116"/>
      <c r="X14" s="116"/>
      <c r="Y14" s="116"/>
      <c r="Z14" s="116"/>
      <c r="AA14" s="116"/>
    </row>
    <row r="15" spans="1:29" ht="15.75" customHeight="1" x14ac:dyDescent="0.25">
      <c r="B15" s="47"/>
      <c r="C15" s="554" t="str">
        <f>IF('Foglio di base'!$E$13="","",'Foglio di base'!$E$13)</f>
        <v/>
      </c>
      <c r="D15" s="554"/>
      <c r="E15" s="554"/>
      <c r="F15" s="554"/>
      <c r="G15" s="554"/>
      <c r="H15" s="47"/>
      <c r="I15" s="32" t="s">
        <v>128</v>
      </c>
      <c r="J15" s="52"/>
      <c r="K15" s="593" t="str">
        <f>IF('Foglio di base'!$F$29="","",'Foglio di base'!$F$29)</f>
        <v/>
      </c>
      <c r="L15" s="593"/>
      <c r="M15" s="593"/>
      <c r="N15" s="596" t="str">
        <f>IF(Y15="1a","manca il numero AVS",IF(Y15="1b","il numero AVS deve iniziare con '756'",IF(Y15="1c","il formato del numero AVS non è corretto",IF(Y15="1d","secondo il numero di controllo, il numero AVS non è valido",""))))</f>
        <v/>
      </c>
      <c r="O15" s="596"/>
      <c r="P15" s="596"/>
      <c r="Q15" s="596"/>
      <c r="R15" s="596"/>
      <c r="S15" s="596"/>
      <c r="T15" s="596"/>
      <c r="U15" s="47"/>
      <c r="V15" s="116" t="e">
        <f>IF(W41=0,0,IF(W41=12,0,1))</f>
        <v>#VALUE!</v>
      </c>
      <c r="W15" s="116" t="s">
        <v>97</v>
      </c>
      <c r="X15" s="116"/>
      <c r="Y15" s="116" t="str">
        <f>'Foglio di base'!$Q$29</f>
        <v/>
      </c>
      <c r="Z15" s="196"/>
      <c r="AA15" s="116"/>
    </row>
    <row r="16" spans="1:29" ht="6" customHeight="1" x14ac:dyDescent="0.2">
      <c r="B16" s="47"/>
      <c r="C16" s="554"/>
      <c r="D16" s="554"/>
      <c r="E16" s="554"/>
      <c r="F16" s="554"/>
      <c r="G16" s="554"/>
      <c r="H16" s="47"/>
      <c r="I16" s="32"/>
      <c r="J16" s="52"/>
      <c r="K16" s="314"/>
      <c r="L16" s="314"/>
      <c r="M16" s="314"/>
      <c r="N16" s="410"/>
      <c r="O16" s="410"/>
      <c r="P16" s="410"/>
      <c r="Q16" s="410"/>
      <c r="R16" s="326"/>
      <c r="S16" s="326"/>
      <c r="T16" s="326"/>
      <c r="U16" s="47"/>
      <c r="V16" s="116"/>
      <c r="W16" s="116"/>
      <c r="X16" s="116"/>
      <c r="Y16" s="116"/>
      <c r="Z16" s="116"/>
      <c r="AA16" s="116"/>
    </row>
    <row r="17" spans="2:31" ht="15.75" customHeight="1" x14ac:dyDescent="0.2">
      <c r="B17" s="47"/>
      <c r="C17" s="554" t="str">
        <f>IF('Foglio di base'!$E$15="","",'Foglio di base'!$E$15)</f>
        <v/>
      </c>
      <c r="D17" s="554"/>
      <c r="E17" s="554"/>
      <c r="F17" s="554"/>
      <c r="G17" s="554"/>
      <c r="H17" s="47"/>
      <c r="I17" s="84" t="s">
        <v>129</v>
      </c>
      <c r="J17" s="52"/>
      <c r="K17" s="599" t="str">
        <f>IF('Foglio di base'!$G$29="","",'Foglio di base'!$G$29)</f>
        <v/>
      </c>
      <c r="L17" s="599"/>
      <c r="M17" s="599"/>
      <c r="N17" s="597" t="str">
        <f>IF(Y17="","",IF(Y17="2a","manca la data di nascita",IF(Y17="2b","non tenuto a pagare contributi AVS (utilizzare scheda ’Minorenne')",IF(Y17="2c",CONCATENATE("a partire del mese ",V17," utilizzare una scheda separata","")))))</f>
        <v/>
      </c>
      <c r="O17" s="597"/>
      <c r="P17" s="597"/>
      <c r="Q17" s="597"/>
      <c r="R17" s="597"/>
      <c r="S17" s="597"/>
      <c r="T17" s="597"/>
      <c r="U17" s="47"/>
      <c r="V17" s="207" t="e">
        <f>VLOOKUP((13-W41),AB17:AC28,2)</f>
        <v>#VALUE!</v>
      </c>
      <c r="W17" s="116" t="s">
        <v>8</v>
      </c>
      <c r="X17" s="116"/>
      <c r="Y17" s="116" t="str">
        <f>'Foglio di base'!$R$29</f>
        <v/>
      </c>
      <c r="Z17" s="116"/>
      <c r="AA17" s="116"/>
      <c r="AB17" s="121">
        <v>1</v>
      </c>
      <c r="AC17" s="381" t="s">
        <v>164</v>
      </c>
    </row>
    <row r="18" spans="2:31" ht="6" customHeight="1" x14ac:dyDescent="0.2">
      <c r="B18" s="47"/>
      <c r="C18" s="554"/>
      <c r="D18" s="554"/>
      <c r="E18" s="554"/>
      <c r="F18" s="554"/>
      <c r="G18" s="554"/>
      <c r="H18" s="47"/>
      <c r="I18" s="32"/>
      <c r="J18" s="52"/>
      <c r="K18" s="314"/>
      <c r="L18" s="314"/>
      <c r="M18" s="314"/>
      <c r="N18" s="410"/>
      <c r="O18" s="410"/>
      <c r="P18" s="410"/>
      <c r="Q18" s="410"/>
      <c r="R18" s="409"/>
      <c r="S18" s="409"/>
      <c r="T18" s="409"/>
      <c r="U18" s="47"/>
      <c r="V18" s="116"/>
      <c r="W18" s="116"/>
      <c r="X18" s="116"/>
      <c r="Y18" s="116"/>
      <c r="Z18" s="116"/>
      <c r="AA18" s="116"/>
      <c r="AB18" s="121">
        <v>2</v>
      </c>
      <c r="AC18" s="381" t="s">
        <v>165</v>
      </c>
    </row>
    <row r="19" spans="2:31" ht="19.5" customHeight="1" x14ac:dyDescent="0.2">
      <c r="B19" s="47"/>
      <c r="C19" s="554" t="str">
        <f>IF('Foglio di base'!$E$17="","",'Foglio di base'!$E$17)</f>
        <v/>
      </c>
      <c r="D19" s="554"/>
      <c r="E19" s="554"/>
      <c r="F19" s="554"/>
      <c r="G19" s="554"/>
      <c r="H19" s="47"/>
      <c r="I19" s="32" t="s">
        <v>87</v>
      </c>
      <c r="J19" s="52"/>
      <c r="K19" s="112" t="str">
        <f>IF('Foglio di base'!$H$29="","",IF('Foglio di base'!$H$29="F","donna",IF('Foglio di base'!$H$29="M","uomo")))</f>
        <v/>
      </c>
      <c r="L19" s="314"/>
      <c r="M19" s="315"/>
      <c r="N19" s="598" t="str">
        <f>IF(Y19="3a","manca il sesso",IF(Y19="3b","sesso unicamente ’M' o 'F'",""))</f>
        <v/>
      </c>
      <c r="O19" s="598"/>
      <c r="P19" s="598"/>
      <c r="Q19" s="598"/>
      <c r="R19" s="598"/>
      <c r="S19" s="598"/>
      <c r="T19" s="598"/>
      <c r="U19" s="47"/>
      <c r="V19" s="116"/>
      <c r="W19" s="116"/>
      <c r="X19" s="116"/>
      <c r="Y19" s="116" t="str">
        <f>'Foglio di base'!$S$29</f>
        <v/>
      </c>
      <c r="Z19" s="116"/>
      <c r="AA19" s="116"/>
      <c r="AB19" s="121">
        <v>3</v>
      </c>
      <c r="AC19" s="121" t="s">
        <v>166</v>
      </c>
    </row>
    <row r="20" spans="2:31" ht="9.75" customHeight="1" x14ac:dyDescent="0.2">
      <c r="B20" s="47"/>
      <c r="C20" s="589"/>
      <c r="D20" s="589"/>
      <c r="E20" s="589"/>
      <c r="F20" s="589"/>
      <c r="G20" s="256"/>
      <c r="H20" s="47"/>
      <c r="I20" s="47"/>
      <c r="J20" s="35"/>
      <c r="K20" s="55"/>
      <c r="L20" s="55"/>
      <c r="M20" s="38"/>
      <c r="N20" s="55"/>
      <c r="O20" s="55"/>
      <c r="P20" s="54"/>
      <c r="Q20" s="54"/>
      <c r="R20" s="54"/>
      <c r="S20" s="56"/>
      <c r="T20" s="56"/>
      <c r="U20" s="47"/>
      <c r="V20" s="116"/>
      <c r="W20" s="116"/>
      <c r="X20" s="116"/>
      <c r="Y20" s="116"/>
      <c r="Z20" s="116"/>
      <c r="AA20" s="116"/>
      <c r="AB20" s="121">
        <v>4</v>
      </c>
      <c r="AC20" s="381" t="s">
        <v>167</v>
      </c>
    </row>
    <row r="21" spans="2:31" ht="6" customHeight="1" thickBot="1" x14ac:dyDescent="0.25">
      <c r="B21" s="47"/>
      <c r="C21" s="47"/>
      <c r="D21" s="47"/>
      <c r="E21" s="57"/>
      <c r="F21" s="57"/>
      <c r="G21" s="57"/>
      <c r="H21" s="47"/>
      <c r="I21" s="47"/>
      <c r="J21" s="36"/>
      <c r="K21" s="37"/>
      <c r="L21" s="37"/>
      <c r="M21" s="37"/>
      <c r="N21" s="58"/>
      <c r="O21" s="58"/>
      <c r="P21" s="58"/>
      <c r="Q21" s="58"/>
      <c r="R21" s="58"/>
      <c r="S21" s="58"/>
      <c r="T21" s="58"/>
      <c r="U21" s="47"/>
      <c r="V21" s="116"/>
      <c r="W21" s="116"/>
      <c r="X21" s="116"/>
      <c r="Y21" s="116"/>
      <c r="Z21" s="116"/>
      <c r="AA21" s="116"/>
      <c r="AB21" s="121">
        <v>5</v>
      </c>
      <c r="AC21" s="381" t="s">
        <v>168</v>
      </c>
    </row>
    <row r="22" spans="2:31" ht="30.75" customHeight="1" x14ac:dyDescent="0.2">
      <c r="B22" s="47"/>
      <c r="C22" s="606" t="s">
        <v>130</v>
      </c>
      <c r="D22" s="559"/>
      <c r="E22" s="624" t="s">
        <v>141</v>
      </c>
      <c r="F22" s="625"/>
      <c r="G22" s="556" t="s">
        <v>144</v>
      </c>
      <c r="H22" s="609" t="s">
        <v>145</v>
      </c>
      <c r="I22" s="583" t="s">
        <v>146</v>
      </c>
      <c r="J22" s="612" t="s">
        <v>147</v>
      </c>
      <c r="K22" s="556" t="s">
        <v>148</v>
      </c>
      <c r="L22" s="585" t="s">
        <v>149</v>
      </c>
      <c r="M22" s="586" t="s">
        <v>150</v>
      </c>
      <c r="N22" s="587" t="s">
        <v>151</v>
      </c>
      <c r="O22" s="587" t="s">
        <v>152</v>
      </c>
      <c r="P22" s="587" t="s">
        <v>153</v>
      </c>
      <c r="Q22" s="556" t="s">
        <v>154</v>
      </c>
      <c r="R22" s="585" t="s">
        <v>155</v>
      </c>
      <c r="S22" s="558" t="s">
        <v>156</v>
      </c>
      <c r="T22" s="559"/>
      <c r="U22" s="47"/>
      <c r="V22" s="116"/>
      <c r="W22" s="116"/>
      <c r="X22" s="116"/>
      <c r="Y22" s="116"/>
      <c r="Z22" s="116"/>
      <c r="AA22" s="116"/>
      <c r="AB22" s="121">
        <v>6</v>
      </c>
      <c r="AC22" s="381" t="s">
        <v>169</v>
      </c>
    </row>
    <row r="23" spans="2:31" ht="34.5" customHeight="1" x14ac:dyDescent="0.2">
      <c r="B23" s="47"/>
      <c r="C23" s="560"/>
      <c r="D23" s="561"/>
      <c r="E23" s="556" t="s">
        <v>142</v>
      </c>
      <c r="F23" s="587" t="s">
        <v>143</v>
      </c>
      <c r="G23" s="607"/>
      <c r="H23" s="610"/>
      <c r="I23" s="584"/>
      <c r="J23" s="613"/>
      <c r="K23" s="615"/>
      <c r="L23" s="556"/>
      <c r="M23" s="587"/>
      <c r="N23" s="557"/>
      <c r="O23" s="557"/>
      <c r="P23" s="588"/>
      <c r="Q23" s="557"/>
      <c r="R23" s="556"/>
      <c r="S23" s="560"/>
      <c r="T23" s="561"/>
      <c r="U23" s="47"/>
      <c r="V23" s="116"/>
      <c r="W23" s="116"/>
      <c r="X23" s="116"/>
      <c r="Y23" s="116"/>
      <c r="Z23" s="116"/>
      <c r="AA23" s="116"/>
      <c r="AB23" s="121">
        <v>7</v>
      </c>
      <c r="AC23" s="381" t="s">
        <v>170</v>
      </c>
    </row>
    <row r="24" spans="2:31" s="80" customFormat="1" ht="15" customHeight="1" x14ac:dyDescent="0.2">
      <c r="B24" s="75"/>
      <c r="C24" s="562"/>
      <c r="D24" s="563"/>
      <c r="E24" s="608"/>
      <c r="F24" s="557"/>
      <c r="G24" s="608"/>
      <c r="H24" s="611"/>
      <c r="I24" s="94" t="s">
        <v>29</v>
      </c>
      <c r="J24" s="614"/>
      <c r="K24" s="557"/>
      <c r="L24" s="95" t="s">
        <v>30</v>
      </c>
      <c r="M24" s="95" t="s">
        <v>31</v>
      </c>
      <c r="N24" s="318" t="str">
        <f>IF('Foglio di base'!$I$29="","",'Foglio di base'!$I$29)</f>
        <v/>
      </c>
      <c r="O24" s="318" t="str">
        <f>IF('Foglio di base'!$J$29="","",'Foglio di base'!$J$29)</f>
        <v/>
      </c>
      <c r="P24" s="318" t="str">
        <f>IF('Foglio di base'!$K$29="","",'Foglio di base'!$K$29)</f>
        <v/>
      </c>
      <c r="Q24" s="318" t="str">
        <f>IF('Foglio di base'!$L$29="","",'Foglio di base'!$L$29)</f>
        <v/>
      </c>
      <c r="R24" s="95" t="s">
        <v>99</v>
      </c>
      <c r="S24" s="562"/>
      <c r="T24" s="563"/>
      <c r="U24" s="75"/>
      <c r="V24" s="117"/>
      <c r="W24" s="117"/>
      <c r="X24" s="117"/>
      <c r="Y24" s="117"/>
      <c r="Z24" s="117"/>
      <c r="AA24" s="117"/>
      <c r="AB24" s="121">
        <v>8</v>
      </c>
      <c r="AC24" s="381" t="s">
        <v>171</v>
      </c>
      <c r="AD24" s="118"/>
      <c r="AE24" s="119"/>
    </row>
    <row r="25" spans="2:31" s="61" customFormat="1" x14ac:dyDescent="0.2">
      <c r="B25" s="27"/>
      <c r="C25" s="575"/>
      <c r="D25" s="575"/>
      <c r="E25" s="85">
        <v>1</v>
      </c>
      <c r="F25" s="85">
        <v>2</v>
      </c>
      <c r="G25" s="85">
        <v>3</v>
      </c>
      <c r="H25" s="91">
        <v>4</v>
      </c>
      <c r="I25" s="92">
        <v>5</v>
      </c>
      <c r="J25" s="93">
        <v>6</v>
      </c>
      <c r="K25" s="93">
        <v>7</v>
      </c>
      <c r="L25" s="85">
        <v>8</v>
      </c>
      <c r="M25" s="85">
        <v>9</v>
      </c>
      <c r="N25" s="85">
        <v>10</v>
      </c>
      <c r="O25" s="85">
        <v>11</v>
      </c>
      <c r="P25" s="85">
        <v>12</v>
      </c>
      <c r="Q25" s="85">
        <v>13</v>
      </c>
      <c r="R25" s="85">
        <v>14</v>
      </c>
      <c r="S25" s="580">
        <v>15</v>
      </c>
      <c r="T25" s="581"/>
      <c r="U25" s="27"/>
      <c r="V25" s="120" t="s">
        <v>16</v>
      </c>
      <c r="W25" s="120" t="s">
        <v>9</v>
      </c>
      <c r="X25" s="120" t="s">
        <v>17</v>
      </c>
      <c r="Y25" s="120"/>
      <c r="Z25" s="120"/>
      <c r="AA25" s="120"/>
      <c r="AB25" s="121">
        <v>9</v>
      </c>
      <c r="AC25" s="381" t="s">
        <v>172</v>
      </c>
      <c r="AD25" s="122"/>
      <c r="AE25" s="122"/>
    </row>
    <row r="26" spans="2:31" s="61" customFormat="1" ht="24" customHeight="1" x14ac:dyDescent="0.2">
      <c r="B26" s="27"/>
      <c r="C26" s="59">
        <v>1</v>
      </c>
      <c r="D26" s="76" t="s">
        <v>131</v>
      </c>
      <c r="E26" s="258"/>
      <c r="F26" s="258"/>
      <c r="G26" s="258"/>
      <c r="H26" s="8">
        <f>IF((E26+F26+G26)&lt;1,0,IF($K$17="",0,W26*1400))</f>
        <v>0</v>
      </c>
      <c r="I26" s="14">
        <f>IF(H26=0,(E26+F26+G26),IF((E26+F26+G26)&lt;1401,0,(E26+F26+G26-H26)))</f>
        <v>0</v>
      </c>
      <c r="J26" s="259"/>
      <c r="K26" s="259"/>
      <c r="L26" s="5">
        <f>E26+F26+J26+K26</f>
        <v>0</v>
      </c>
      <c r="M26" s="39">
        <f t="shared" ref="M26:M37" si="0">ROUND((I26*X26%)/5,2)*5</f>
        <v>0</v>
      </c>
      <c r="N26" s="258">
        <f>IF($N$24="",0,ROUND(($I26*$N$24%)/5,2)*5)</f>
        <v>0</v>
      </c>
      <c r="O26" s="258">
        <f>IF($O$24="",0,ROUND(($I26*$O$24%)/5,2)*5)</f>
        <v>0</v>
      </c>
      <c r="P26" s="258">
        <f>IF($P$24="",0,ROUND(($I26*$P$24%)/5,2)*5)</f>
        <v>0</v>
      </c>
      <c r="Q26" s="258">
        <f>IF($Q$24="",0,ROUND(($I26*$Q$24%)/5,2)*5)</f>
        <v>0</v>
      </c>
      <c r="R26" s="5">
        <f>L26-M26-N26-O26-P26-Q26</f>
        <v>0</v>
      </c>
      <c r="S26" s="573"/>
      <c r="T26" s="574"/>
      <c r="U26" s="27"/>
      <c r="V26" s="382">
        <f>12*$S$6+1</f>
        <v>24301</v>
      </c>
      <c r="W26" s="383" t="e">
        <f>IF($V26&gt;$V$9,1,0)</f>
        <v>#VALUE!</v>
      </c>
      <c r="X26" s="383">
        <f>IF($K$17="",'Foglio di base'!AH7,IF(W26=0,'Foglio di base'!AH7,'Foglio di base'!AH11))</f>
        <v>6.4</v>
      </c>
      <c r="Y26" s="120" t="str">
        <f>IF((E26+F26+G26)=0,"",1)</f>
        <v/>
      </c>
      <c r="Z26" s="120"/>
      <c r="AA26" s="120"/>
      <c r="AB26" s="121">
        <v>10</v>
      </c>
      <c r="AC26" s="381" t="s">
        <v>173</v>
      </c>
      <c r="AD26" s="122"/>
      <c r="AE26" s="122"/>
    </row>
    <row r="27" spans="2:31" s="61" customFormat="1" ht="24" customHeight="1" x14ac:dyDescent="0.2">
      <c r="B27" s="27"/>
      <c r="C27" s="85">
        <v>2</v>
      </c>
      <c r="D27" s="77" t="s">
        <v>0</v>
      </c>
      <c r="E27" s="258"/>
      <c r="F27" s="258"/>
      <c r="G27" s="258"/>
      <c r="H27" s="8">
        <f>IF((E27+F27+G27)&lt;1,0,IF($K$17="",0,W27*1400))</f>
        <v>0</v>
      </c>
      <c r="I27" s="14">
        <f>IF(H27=0,(E27+F27+G27),IF((E27+F27+G27)&lt;1401,0,(E27+F27+G27-H27)))</f>
        <v>0</v>
      </c>
      <c r="J27" s="259"/>
      <c r="K27" s="259"/>
      <c r="L27" s="39">
        <f>E27+F27+J27+K27</f>
        <v>0</v>
      </c>
      <c r="M27" s="39">
        <f t="shared" si="0"/>
        <v>0</v>
      </c>
      <c r="N27" s="258">
        <f t="shared" ref="N27:N37" si="1">IF($N$24="",0,ROUND(($I27*$N$24%)/5,2)*5)</f>
        <v>0</v>
      </c>
      <c r="O27" s="258">
        <f t="shared" ref="O27:O37" si="2">IF($O$24="",0,ROUND(($I27*$O$24%)/5,2)*5)</f>
        <v>0</v>
      </c>
      <c r="P27" s="258">
        <f t="shared" ref="P27:P37" si="3">IF($P$24="",0,ROUND(($I27*$P$24%)/5,2)*5)</f>
        <v>0</v>
      </c>
      <c r="Q27" s="258">
        <f t="shared" ref="Q27:Q37" si="4">IF($Q$24="",0,ROUND(($I27*$Q$24%)/5,2)*5)</f>
        <v>0</v>
      </c>
      <c r="R27" s="5">
        <f t="shared" ref="R27:R37" si="5">L27-M27-N27-O27-P27-Q27</f>
        <v>0</v>
      </c>
      <c r="S27" s="573"/>
      <c r="T27" s="574"/>
      <c r="U27" s="27"/>
      <c r="V27" s="382">
        <f>12*$S$6+2</f>
        <v>24302</v>
      </c>
      <c r="W27" s="383" t="e">
        <f t="shared" ref="W27:W37" si="6">IF($V27&gt;$V$9,1,0)</f>
        <v>#VALUE!</v>
      </c>
      <c r="X27" s="383">
        <f>IF($K$17="",'Foglio di base'!AH7,IF(W27=0,'Foglio di base'!AH7,'Foglio di base'!AH11))</f>
        <v>6.4</v>
      </c>
      <c r="Y27" s="120" t="str">
        <f>IF((E27+F27+G27)=0,"",2)</f>
        <v/>
      </c>
      <c r="Z27" s="120"/>
      <c r="AA27" s="120"/>
      <c r="AB27" s="121">
        <v>11</v>
      </c>
      <c r="AC27" s="381" t="s">
        <v>174</v>
      </c>
      <c r="AD27" s="122"/>
      <c r="AE27" s="122"/>
    </row>
    <row r="28" spans="2:31" s="61" customFormat="1" ht="24" customHeight="1" x14ac:dyDescent="0.2">
      <c r="B28" s="27"/>
      <c r="C28" s="85">
        <v>3</v>
      </c>
      <c r="D28" s="77" t="s">
        <v>132</v>
      </c>
      <c r="E28" s="258"/>
      <c r="F28" s="258"/>
      <c r="G28" s="258"/>
      <c r="H28" s="8">
        <f t="shared" ref="H28:H37" si="7">IF((E28+F28+G28)&lt;1,0,IF($K$17="",0,W28*1400))</f>
        <v>0</v>
      </c>
      <c r="I28" s="14">
        <f t="shared" ref="I28:I37" si="8">IF(H28=0,(E28+F28+G28),IF((E28+F28+G28)&lt;1401,0,(E28+F28+G28-H28)))</f>
        <v>0</v>
      </c>
      <c r="J28" s="259"/>
      <c r="K28" s="259"/>
      <c r="L28" s="39">
        <f t="shared" ref="L28:L37" si="9">E28+F28+J28+K28</f>
        <v>0</v>
      </c>
      <c r="M28" s="39">
        <f t="shared" si="0"/>
        <v>0</v>
      </c>
      <c r="N28" s="258">
        <f t="shared" si="1"/>
        <v>0</v>
      </c>
      <c r="O28" s="258">
        <f t="shared" si="2"/>
        <v>0</v>
      </c>
      <c r="P28" s="258">
        <f t="shared" si="3"/>
        <v>0</v>
      </c>
      <c r="Q28" s="258">
        <f t="shared" si="4"/>
        <v>0</v>
      </c>
      <c r="R28" s="5">
        <f t="shared" si="5"/>
        <v>0</v>
      </c>
      <c r="S28" s="573"/>
      <c r="T28" s="574"/>
      <c r="U28" s="27"/>
      <c r="V28" s="382">
        <f>12*$S$6+3</f>
        <v>24303</v>
      </c>
      <c r="W28" s="383" t="e">
        <f t="shared" si="6"/>
        <v>#VALUE!</v>
      </c>
      <c r="X28" s="383">
        <f>IF($K$17="",'Foglio di base'!AH7,IF(W28=0,'Foglio di base'!AH7,'Foglio di base'!AH11))</f>
        <v>6.4</v>
      </c>
      <c r="Y28" s="120" t="str">
        <f>IF((E28+F28+G28)=0,"",3)</f>
        <v/>
      </c>
      <c r="Z28" s="120"/>
      <c r="AA28" s="120"/>
      <c r="AB28" s="121">
        <v>12</v>
      </c>
      <c r="AC28" s="381" t="s">
        <v>175</v>
      </c>
      <c r="AD28" s="122"/>
      <c r="AE28" s="122"/>
    </row>
    <row r="29" spans="2:31" s="61" customFormat="1" ht="24" customHeight="1" x14ac:dyDescent="0.2">
      <c r="B29" s="27"/>
      <c r="C29" s="85">
        <v>4</v>
      </c>
      <c r="D29" s="77" t="s">
        <v>133</v>
      </c>
      <c r="E29" s="258"/>
      <c r="F29" s="258"/>
      <c r="G29" s="258"/>
      <c r="H29" s="8">
        <f t="shared" si="7"/>
        <v>0</v>
      </c>
      <c r="I29" s="14">
        <f t="shared" si="8"/>
        <v>0</v>
      </c>
      <c r="J29" s="259"/>
      <c r="K29" s="259"/>
      <c r="L29" s="39">
        <f t="shared" si="9"/>
        <v>0</v>
      </c>
      <c r="M29" s="39">
        <f t="shared" si="0"/>
        <v>0</v>
      </c>
      <c r="N29" s="258">
        <f t="shared" si="1"/>
        <v>0</v>
      </c>
      <c r="O29" s="258">
        <f t="shared" si="2"/>
        <v>0</v>
      </c>
      <c r="P29" s="258">
        <f t="shared" si="3"/>
        <v>0</v>
      </c>
      <c r="Q29" s="258">
        <f t="shared" si="4"/>
        <v>0</v>
      </c>
      <c r="R29" s="5">
        <f t="shared" si="5"/>
        <v>0</v>
      </c>
      <c r="S29" s="573"/>
      <c r="T29" s="574"/>
      <c r="U29" s="27"/>
      <c r="V29" s="382">
        <f>12*$S$6+4</f>
        <v>24304</v>
      </c>
      <c r="W29" s="383" t="e">
        <f t="shared" si="6"/>
        <v>#VALUE!</v>
      </c>
      <c r="X29" s="383">
        <f>IF($K$17="",'Foglio di base'!AH7,IF(W29=0,'Foglio di base'!AH7,'Foglio di base'!AH11))</f>
        <v>6.4</v>
      </c>
      <c r="Y29" s="120" t="str">
        <f>IF((E29+F29+G29)=0,"",4)</f>
        <v/>
      </c>
      <c r="Z29" s="120"/>
      <c r="AA29" s="120"/>
      <c r="AB29" s="121"/>
      <c r="AC29" s="115"/>
      <c r="AD29" s="122"/>
      <c r="AE29" s="122"/>
    </row>
    <row r="30" spans="2:31" s="61" customFormat="1" ht="24" customHeight="1" x14ac:dyDescent="0.2">
      <c r="B30" s="27"/>
      <c r="C30" s="85">
        <v>5</v>
      </c>
      <c r="D30" s="77" t="s">
        <v>134</v>
      </c>
      <c r="E30" s="258"/>
      <c r="F30" s="258"/>
      <c r="G30" s="258"/>
      <c r="H30" s="8">
        <f t="shared" si="7"/>
        <v>0</v>
      </c>
      <c r="I30" s="14">
        <f t="shared" si="8"/>
        <v>0</v>
      </c>
      <c r="J30" s="259"/>
      <c r="K30" s="259"/>
      <c r="L30" s="39">
        <f t="shared" si="9"/>
        <v>0</v>
      </c>
      <c r="M30" s="39">
        <f t="shared" si="0"/>
        <v>0</v>
      </c>
      <c r="N30" s="258">
        <f t="shared" si="1"/>
        <v>0</v>
      </c>
      <c r="O30" s="258">
        <f t="shared" si="2"/>
        <v>0</v>
      </c>
      <c r="P30" s="258">
        <f t="shared" si="3"/>
        <v>0</v>
      </c>
      <c r="Q30" s="258">
        <f t="shared" si="4"/>
        <v>0</v>
      </c>
      <c r="R30" s="5">
        <f t="shared" si="5"/>
        <v>0</v>
      </c>
      <c r="S30" s="573"/>
      <c r="T30" s="574"/>
      <c r="U30" s="27"/>
      <c r="V30" s="382">
        <f>12*$S$6+5</f>
        <v>24305</v>
      </c>
      <c r="W30" s="383" t="e">
        <f t="shared" si="6"/>
        <v>#VALUE!</v>
      </c>
      <c r="X30" s="383">
        <f>IF($K$17="",'Foglio di base'!AH7,IF(W30=0,'Foglio di base'!AH7,'Foglio di base'!AH11))</f>
        <v>6.4</v>
      </c>
      <c r="Y30" s="120" t="str">
        <f>IF((E30+F30+G30)=0,"",5)</f>
        <v/>
      </c>
      <c r="Z30" s="120"/>
      <c r="AA30" s="120"/>
      <c r="AB30" s="121"/>
      <c r="AC30" s="121"/>
      <c r="AD30" s="122"/>
      <c r="AE30" s="122"/>
    </row>
    <row r="31" spans="2:31" s="61" customFormat="1" ht="24" customHeight="1" x14ac:dyDescent="0.2">
      <c r="B31" s="27"/>
      <c r="C31" s="85">
        <v>6</v>
      </c>
      <c r="D31" s="77" t="s">
        <v>135</v>
      </c>
      <c r="E31" s="258"/>
      <c r="F31" s="258"/>
      <c r="G31" s="258"/>
      <c r="H31" s="8">
        <f t="shared" si="7"/>
        <v>0</v>
      </c>
      <c r="I31" s="14">
        <f t="shared" si="8"/>
        <v>0</v>
      </c>
      <c r="J31" s="259"/>
      <c r="K31" s="259"/>
      <c r="L31" s="39">
        <f t="shared" si="9"/>
        <v>0</v>
      </c>
      <c r="M31" s="39">
        <f t="shared" si="0"/>
        <v>0</v>
      </c>
      <c r="N31" s="258">
        <f t="shared" si="1"/>
        <v>0</v>
      </c>
      <c r="O31" s="258">
        <f t="shared" si="2"/>
        <v>0</v>
      </c>
      <c r="P31" s="258">
        <f t="shared" si="3"/>
        <v>0</v>
      </c>
      <c r="Q31" s="258">
        <f t="shared" si="4"/>
        <v>0</v>
      </c>
      <c r="R31" s="5">
        <f t="shared" si="5"/>
        <v>0</v>
      </c>
      <c r="S31" s="573"/>
      <c r="T31" s="574"/>
      <c r="U31" s="27"/>
      <c r="V31" s="382">
        <f>12*$S$6+6</f>
        <v>24306</v>
      </c>
      <c r="W31" s="383" t="e">
        <f t="shared" si="6"/>
        <v>#VALUE!</v>
      </c>
      <c r="X31" s="383">
        <f>IF($K$17="",'Foglio di base'!AH7,IF(W31=0,'Foglio di base'!AH7,'Foglio di base'!AH11))</f>
        <v>6.4</v>
      </c>
      <c r="Y31" s="120" t="str">
        <f>IF((E31+F31+G31)=0,"",6)</f>
        <v/>
      </c>
      <c r="Z31" s="120"/>
      <c r="AA31" s="120"/>
      <c r="AB31" s="121"/>
      <c r="AC31" s="121"/>
      <c r="AD31" s="122"/>
      <c r="AE31" s="122"/>
    </row>
    <row r="32" spans="2:31" s="61" customFormat="1" ht="24" customHeight="1" x14ac:dyDescent="0.2">
      <c r="B32" s="27"/>
      <c r="C32" s="85">
        <v>7</v>
      </c>
      <c r="D32" s="77" t="s">
        <v>136</v>
      </c>
      <c r="E32" s="258"/>
      <c r="F32" s="258"/>
      <c r="G32" s="258"/>
      <c r="H32" s="8">
        <f t="shared" si="7"/>
        <v>0</v>
      </c>
      <c r="I32" s="14">
        <f t="shared" si="8"/>
        <v>0</v>
      </c>
      <c r="J32" s="259"/>
      <c r="K32" s="259"/>
      <c r="L32" s="39">
        <f t="shared" si="9"/>
        <v>0</v>
      </c>
      <c r="M32" s="39">
        <f t="shared" si="0"/>
        <v>0</v>
      </c>
      <c r="N32" s="258">
        <f t="shared" si="1"/>
        <v>0</v>
      </c>
      <c r="O32" s="258">
        <f t="shared" si="2"/>
        <v>0</v>
      </c>
      <c r="P32" s="258">
        <f t="shared" si="3"/>
        <v>0</v>
      </c>
      <c r="Q32" s="258">
        <f t="shared" si="4"/>
        <v>0</v>
      </c>
      <c r="R32" s="5">
        <f t="shared" si="5"/>
        <v>0</v>
      </c>
      <c r="S32" s="573"/>
      <c r="T32" s="574"/>
      <c r="U32" s="27"/>
      <c r="V32" s="382">
        <f>12*$S$6+7</f>
        <v>24307</v>
      </c>
      <c r="W32" s="383" t="e">
        <f t="shared" si="6"/>
        <v>#VALUE!</v>
      </c>
      <c r="X32" s="383">
        <f>IF($K$17="",'Foglio di base'!AH7,IF(W32=0,'Foglio di base'!AH7,'Foglio di base'!AH11))</f>
        <v>6.4</v>
      </c>
      <c r="Y32" s="120" t="str">
        <f>IF((E32+F32+G32)=0,"",7)</f>
        <v/>
      </c>
      <c r="Z32" s="120"/>
      <c r="AA32" s="120"/>
      <c r="AB32" s="121"/>
      <c r="AC32" s="121"/>
      <c r="AD32" s="122"/>
      <c r="AE32" s="122"/>
    </row>
    <row r="33" spans="1:31" s="61" customFormat="1" ht="24" customHeight="1" x14ac:dyDescent="0.2">
      <c r="B33" s="27"/>
      <c r="C33" s="85">
        <v>8</v>
      </c>
      <c r="D33" s="77" t="s">
        <v>137</v>
      </c>
      <c r="E33" s="258"/>
      <c r="F33" s="258"/>
      <c r="G33" s="258"/>
      <c r="H33" s="8">
        <f t="shared" si="7"/>
        <v>0</v>
      </c>
      <c r="I33" s="14">
        <f t="shared" si="8"/>
        <v>0</v>
      </c>
      <c r="J33" s="259"/>
      <c r="K33" s="259"/>
      <c r="L33" s="39">
        <f t="shared" si="9"/>
        <v>0</v>
      </c>
      <c r="M33" s="39">
        <f t="shared" si="0"/>
        <v>0</v>
      </c>
      <c r="N33" s="258">
        <f t="shared" si="1"/>
        <v>0</v>
      </c>
      <c r="O33" s="258">
        <f t="shared" si="2"/>
        <v>0</v>
      </c>
      <c r="P33" s="258">
        <f t="shared" si="3"/>
        <v>0</v>
      </c>
      <c r="Q33" s="258">
        <f t="shared" si="4"/>
        <v>0</v>
      </c>
      <c r="R33" s="5">
        <f t="shared" si="5"/>
        <v>0</v>
      </c>
      <c r="S33" s="573"/>
      <c r="T33" s="574"/>
      <c r="U33" s="27"/>
      <c r="V33" s="382">
        <f>12*$S$6+8</f>
        <v>24308</v>
      </c>
      <c r="W33" s="383" t="e">
        <f t="shared" si="6"/>
        <v>#VALUE!</v>
      </c>
      <c r="X33" s="383">
        <f>IF($K$17="",'Foglio di base'!AH7,IF(W33=0,'Foglio di base'!AH7,'Foglio di base'!AH11))</f>
        <v>6.4</v>
      </c>
      <c r="Y33" s="120" t="str">
        <f>IF((E33+F33+G33)=0,"",8)</f>
        <v/>
      </c>
      <c r="Z33" s="120"/>
      <c r="AA33" s="120"/>
      <c r="AB33" s="121"/>
      <c r="AC33" s="121"/>
      <c r="AD33" s="122"/>
      <c r="AE33" s="122"/>
    </row>
    <row r="34" spans="1:31" s="61" customFormat="1" ht="24" customHeight="1" x14ac:dyDescent="0.2">
      <c r="B34" s="27"/>
      <c r="C34" s="85">
        <v>9</v>
      </c>
      <c r="D34" s="77" t="s">
        <v>138</v>
      </c>
      <c r="E34" s="258"/>
      <c r="F34" s="258"/>
      <c r="G34" s="258"/>
      <c r="H34" s="8">
        <f t="shared" si="7"/>
        <v>0</v>
      </c>
      <c r="I34" s="14">
        <f t="shared" si="8"/>
        <v>0</v>
      </c>
      <c r="J34" s="259"/>
      <c r="K34" s="259"/>
      <c r="L34" s="39">
        <f t="shared" si="9"/>
        <v>0</v>
      </c>
      <c r="M34" s="39">
        <f t="shared" si="0"/>
        <v>0</v>
      </c>
      <c r="N34" s="258">
        <f t="shared" si="1"/>
        <v>0</v>
      </c>
      <c r="O34" s="258">
        <f t="shared" si="2"/>
        <v>0</v>
      </c>
      <c r="P34" s="258">
        <f t="shared" si="3"/>
        <v>0</v>
      </c>
      <c r="Q34" s="258">
        <f t="shared" si="4"/>
        <v>0</v>
      </c>
      <c r="R34" s="5">
        <f t="shared" si="5"/>
        <v>0</v>
      </c>
      <c r="S34" s="573"/>
      <c r="T34" s="574"/>
      <c r="U34" s="27"/>
      <c r="V34" s="382">
        <f>12*$S$6+9</f>
        <v>24309</v>
      </c>
      <c r="W34" s="383" t="e">
        <f t="shared" si="6"/>
        <v>#VALUE!</v>
      </c>
      <c r="X34" s="383">
        <f>IF($K$17="",'Foglio di base'!AH7,IF(W34=0,'Foglio di base'!AH7,'Foglio di base'!AH11))</f>
        <v>6.4</v>
      </c>
      <c r="Y34" s="120" t="str">
        <f>IF((E34+F34+G34)=0,"",9)</f>
        <v/>
      </c>
      <c r="Z34" s="120"/>
      <c r="AA34" s="120"/>
      <c r="AB34" s="121"/>
      <c r="AC34" s="121"/>
      <c r="AD34" s="122"/>
      <c r="AE34" s="122"/>
    </row>
    <row r="35" spans="1:31" s="61" customFormat="1" ht="24" customHeight="1" x14ac:dyDescent="0.2">
      <c r="B35" s="27"/>
      <c r="C35" s="85">
        <v>10</v>
      </c>
      <c r="D35" s="77" t="s">
        <v>139</v>
      </c>
      <c r="E35" s="258"/>
      <c r="F35" s="258"/>
      <c r="G35" s="258"/>
      <c r="H35" s="8">
        <f t="shared" si="7"/>
        <v>0</v>
      </c>
      <c r="I35" s="14">
        <f t="shared" si="8"/>
        <v>0</v>
      </c>
      <c r="J35" s="259"/>
      <c r="K35" s="259"/>
      <c r="L35" s="39">
        <f t="shared" si="9"/>
        <v>0</v>
      </c>
      <c r="M35" s="39">
        <f t="shared" si="0"/>
        <v>0</v>
      </c>
      <c r="N35" s="258">
        <f t="shared" si="1"/>
        <v>0</v>
      </c>
      <c r="O35" s="258">
        <f t="shared" si="2"/>
        <v>0</v>
      </c>
      <c r="P35" s="258">
        <f t="shared" si="3"/>
        <v>0</v>
      </c>
      <c r="Q35" s="258">
        <f t="shared" si="4"/>
        <v>0</v>
      </c>
      <c r="R35" s="5">
        <f t="shared" si="5"/>
        <v>0</v>
      </c>
      <c r="S35" s="573"/>
      <c r="T35" s="574"/>
      <c r="U35" s="27"/>
      <c r="V35" s="382">
        <f>12*$S$6+10</f>
        <v>24310</v>
      </c>
      <c r="W35" s="383" t="e">
        <f t="shared" si="6"/>
        <v>#VALUE!</v>
      </c>
      <c r="X35" s="383">
        <f>IF($K$17="",'Foglio di base'!AH7,IF(W35=0,'Foglio di base'!AH7,'Foglio di base'!AH11))</f>
        <v>6.4</v>
      </c>
      <c r="Y35" s="120" t="str">
        <f>IF((E35+F35+G35)=0,"",10)</f>
        <v/>
      </c>
      <c r="Z35" s="120"/>
      <c r="AA35" s="120"/>
      <c r="AB35" s="121"/>
      <c r="AC35" s="121"/>
      <c r="AD35" s="122"/>
      <c r="AE35" s="122"/>
    </row>
    <row r="36" spans="1:31" s="61" customFormat="1" ht="24" customHeight="1" x14ac:dyDescent="0.2">
      <c r="B36" s="27"/>
      <c r="C36" s="85">
        <v>11</v>
      </c>
      <c r="D36" s="77" t="s">
        <v>6</v>
      </c>
      <c r="E36" s="258"/>
      <c r="F36" s="258"/>
      <c r="G36" s="258"/>
      <c r="H36" s="8">
        <f t="shared" si="7"/>
        <v>0</v>
      </c>
      <c r="I36" s="14">
        <f t="shared" si="8"/>
        <v>0</v>
      </c>
      <c r="J36" s="259"/>
      <c r="K36" s="259"/>
      <c r="L36" s="39">
        <f t="shared" si="9"/>
        <v>0</v>
      </c>
      <c r="M36" s="39">
        <f t="shared" si="0"/>
        <v>0</v>
      </c>
      <c r="N36" s="258">
        <f t="shared" si="1"/>
        <v>0</v>
      </c>
      <c r="O36" s="258">
        <f t="shared" si="2"/>
        <v>0</v>
      </c>
      <c r="P36" s="258">
        <f t="shared" si="3"/>
        <v>0</v>
      </c>
      <c r="Q36" s="258">
        <f t="shared" si="4"/>
        <v>0</v>
      </c>
      <c r="R36" s="5">
        <f t="shared" si="5"/>
        <v>0</v>
      </c>
      <c r="S36" s="573"/>
      <c r="T36" s="574"/>
      <c r="U36" s="27"/>
      <c r="V36" s="382">
        <f>12*$S$6+11</f>
        <v>24311</v>
      </c>
      <c r="W36" s="383" t="e">
        <f t="shared" si="6"/>
        <v>#VALUE!</v>
      </c>
      <c r="X36" s="383">
        <f>IF($K$17="",'Foglio di base'!AH7,IF(W36=0,'Foglio di base'!AH7,'Foglio di base'!AH11))</f>
        <v>6.4</v>
      </c>
      <c r="Y36" s="120" t="str">
        <f>IF((E36+F36+G36)=0,"",11)</f>
        <v/>
      </c>
      <c r="Z36" s="120"/>
      <c r="AA36" s="120"/>
      <c r="AB36" s="121"/>
      <c r="AC36" s="121"/>
      <c r="AD36" s="122"/>
      <c r="AE36" s="122"/>
    </row>
    <row r="37" spans="1:31" s="61" customFormat="1" ht="24" customHeight="1" thickBot="1" x14ac:dyDescent="0.25">
      <c r="B37" s="27"/>
      <c r="C37" s="85">
        <v>12</v>
      </c>
      <c r="D37" s="78" t="s">
        <v>140</v>
      </c>
      <c r="E37" s="258"/>
      <c r="F37" s="258"/>
      <c r="G37" s="258"/>
      <c r="H37" s="8">
        <f t="shared" si="7"/>
        <v>0</v>
      </c>
      <c r="I37" s="90">
        <f t="shared" si="8"/>
        <v>0</v>
      </c>
      <c r="J37" s="259"/>
      <c r="K37" s="259"/>
      <c r="L37" s="39">
        <f t="shared" si="9"/>
        <v>0</v>
      </c>
      <c r="M37" s="39">
        <f t="shared" si="0"/>
        <v>0</v>
      </c>
      <c r="N37" s="258">
        <f t="shared" si="1"/>
        <v>0</v>
      </c>
      <c r="O37" s="258">
        <f t="shared" si="2"/>
        <v>0</v>
      </c>
      <c r="P37" s="258">
        <f t="shared" si="3"/>
        <v>0</v>
      </c>
      <c r="Q37" s="258">
        <f t="shared" si="4"/>
        <v>0</v>
      </c>
      <c r="R37" s="5">
        <f t="shared" si="5"/>
        <v>0</v>
      </c>
      <c r="S37" s="573"/>
      <c r="T37" s="574"/>
      <c r="U37" s="27"/>
      <c r="V37" s="382">
        <f>12*$S$6+12</f>
        <v>24312</v>
      </c>
      <c r="W37" s="383" t="e">
        <f t="shared" si="6"/>
        <v>#VALUE!</v>
      </c>
      <c r="X37" s="383">
        <f>IF($K$17="",'Foglio di base'!AH7,IF(W37=0,'Foglio di base'!AH7,'Foglio di base'!AH11))</f>
        <v>6.4</v>
      </c>
      <c r="Y37" s="120" t="str">
        <f>IF((E37+F37+G37)=0,"",12)</f>
        <v/>
      </c>
      <c r="Z37" s="120"/>
      <c r="AA37" s="120"/>
      <c r="AB37" s="121"/>
      <c r="AC37" s="121"/>
      <c r="AD37" s="122"/>
      <c r="AE37" s="122"/>
    </row>
    <row r="38" spans="1:31" s="66" customFormat="1" ht="16.5" customHeight="1" x14ac:dyDescent="0.2">
      <c r="B38" s="27"/>
      <c r="C38" s="62" t="e">
        <f>IF(M82&gt;=-1,"",IF((E37+F37+G37)&lt;&gt;0,"Al dipendente vanno rimborsati:","Se è l'ultimo versamento del salario, al dipendente vanno rimborsati:"))</f>
        <v>#VALUE!</v>
      </c>
      <c r="D38" s="63"/>
      <c r="E38" s="64"/>
      <c r="F38" s="64"/>
      <c r="G38" s="64"/>
      <c r="H38" s="43"/>
      <c r="I38" s="40"/>
      <c r="J38" s="45" t="e">
        <f>IF(M82&lt;0,"contributi AD pagati in più","")</f>
        <v>#VALUE!</v>
      </c>
      <c r="K38" s="65"/>
      <c r="L38" s="43"/>
      <c r="M38" s="44" t="str">
        <f>IF(K17="","",IF(M82&gt;=-0.05,0,M82))</f>
        <v/>
      </c>
      <c r="N38" s="64"/>
      <c r="O38" s="64"/>
      <c r="P38" s="64"/>
      <c r="Q38" s="64"/>
      <c r="R38" s="43"/>
      <c r="S38" s="579"/>
      <c r="T38" s="579"/>
      <c r="U38" s="27"/>
      <c r="V38" s="208"/>
      <c r="W38" s="209"/>
      <c r="X38" s="120"/>
      <c r="Y38" s="120"/>
      <c r="Z38" s="120"/>
      <c r="AA38" s="120"/>
      <c r="AB38" s="123"/>
      <c r="AC38" s="123"/>
      <c r="AD38" s="124"/>
      <c r="AE38" s="124"/>
    </row>
    <row r="39" spans="1:31" s="66" customFormat="1" ht="16.5" customHeight="1" thickBot="1" x14ac:dyDescent="0.25">
      <c r="B39" s="27"/>
      <c r="C39" s="67" t="str">
        <f>IF(J39="","",IF((E37+F37+G37)&lt;&gt;0,"Al dipendente vanno rimborsati:","Se è l'ultimo versamento del salario, al dipendente vanno rimborsati:"))</f>
        <v/>
      </c>
      <c r="D39" s="68"/>
      <c r="E39" s="69"/>
      <c r="F39" s="69"/>
      <c r="G39" s="69"/>
      <c r="H39" s="40"/>
      <c r="I39" s="40"/>
      <c r="J39" s="42" t="str">
        <f>IF(K17="","",IF(M65&lt;-1,"franchigia per i pensionati",""))</f>
        <v/>
      </c>
      <c r="K39" s="70"/>
      <c r="L39" s="40"/>
      <c r="M39" s="41" t="str">
        <f>IF(K17="","",IF(M65&gt;=-1,0,M65))</f>
        <v/>
      </c>
      <c r="N39" s="69"/>
      <c r="O39" s="69"/>
      <c r="P39" s="69"/>
      <c r="Q39" s="69"/>
      <c r="R39" s="40"/>
      <c r="S39" s="582"/>
      <c r="T39" s="582"/>
      <c r="U39" s="27"/>
      <c r="V39" s="208"/>
      <c r="W39" s="209"/>
      <c r="X39" s="120"/>
      <c r="Y39" s="120"/>
      <c r="Z39" s="120"/>
      <c r="AA39" s="120"/>
      <c r="AB39" s="123"/>
      <c r="AC39" s="123"/>
      <c r="AD39" s="124"/>
      <c r="AE39" s="124"/>
    </row>
    <row r="40" spans="1:31" ht="22.5" customHeight="1" thickBot="1" x14ac:dyDescent="0.25">
      <c r="B40" s="47"/>
      <c r="C40" s="622" t="s">
        <v>159</v>
      </c>
      <c r="D40" s="623"/>
      <c r="E40" s="6">
        <f t="shared" ref="E40:L40" si="10">SUM(E26:E37)</f>
        <v>0</v>
      </c>
      <c r="F40" s="6">
        <f t="shared" si="10"/>
        <v>0</v>
      </c>
      <c r="G40" s="71">
        <f t="shared" si="10"/>
        <v>0</v>
      </c>
      <c r="H40" s="71">
        <f t="shared" si="10"/>
        <v>0</v>
      </c>
      <c r="I40" s="72">
        <f>IF((E40+F40+G40-H40)&lt;0,0,IF(Y17="2b",0,(E40+F40+G40-H40)))</f>
        <v>0</v>
      </c>
      <c r="J40" s="60">
        <f t="shared" si="10"/>
        <v>0</v>
      </c>
      <c r="K40" s="60">
        <f t="shared" si="10"/>
        <v>0</v>
      </c>
      <c r="L40" s="6">
        <f t="shared" si="10"/>
        <v>0</v>
      </c>
      <c r="M40" s="6">
        <f>IF(I40=0,0,SUM(M26:M39))</f>
        <v>0</v>
      </c>
      <c r="N40" s="6">
        <f>SUM(N26:N37)</f>
        <v>0</v>
      </c>
      <c r="O40" s="6">
        <f>SUM(O26:O37)</f>
        <v>0</v>
      </c>
      <c r="P40" s="6">
        <f>SUM(P26:P37)</f>
        <v>0</v>
      </c>
      <c r="Q40" s="6">
        <f>SUM(Q26:Q37)</f>
        <v>0</v>
      </c>
      <c r="R40" s="6">
        <f>L40-SUM(M40:Q40)</f>
        <v>0</v>
      </c>
      <c r="S40" s="573"/>
      <c r="T40" s="574"/>
      <c r="U40" s="47"/>
      <c r="V40" s="210"/>
      <c r="W40" s="120"/>
      <c r="X40" s="120"/>
      <c r="Y40" s="120"/>
      <c r="Z40" s="120"/>
      <c r="AA40" s="120"/>
    </row>
    <row r="41" spans="1:31" ht="9.75" customHeight="1" x14ac:dyDescent="0.25">
      <c r="B41" s="47"/>
      <c r="C41" s="73"/>
      <c r="D41" s="51"/>
      <c r="E41" s="47"/>
      <c r="F41" s="47"/>
      <c r="G41" s="47"/>
      <c r="H41" s="47"/>
      <c r="I41" s="47"/>
      <c r="J41" s="47"/>
      <c r="K41" s="47"/>
      <c r="L41" s="47"/>
      <c r="M41" s="47"/>
      <c r="N41" s="47"/>
      <c r="O41" s="47"/>
      <c r="P41" s="47"/>
      <c r="Q41" s="47"/>
      <c r="R41" s="74"/>
      <c r="S41" s="74"/>
      <c r="T41" s="74"/>
      <c r="U41" s="47"/>
      <c r="W41" s="114" t="e">
        <f>SUM(W26:W40)</f>
        <v>#VALUE!</v>
      </c>
      <c r="X41" s="120">
        <f>IF($K$17="",'Foglio di base'!AH7,IF(W41=0,'Foglio di base'!AH7,'Foglio di base'!AH11))</f>
        <v>6.4</v>
      </c>
      <c r="Y41" s="120"/>
      <c r="Z41" s="120"/>
      <c r="AA41" s="120"/>
    </row>
    <row r="42" spans="1:31" s="103" customFormat="1" ht="15.75" customHeight="1" x14ac:dyDescent="0.2">
      <c r="B42" s="104"/>
      <c r="C42" s="105" t="s">
        <v>160</v>
      </c>
      <c r="D42" s="106"/>
      <c r="E42" s="105"/>
      <c r="F42" s="105"/>
      <c r="G42" s="107"/>
      <c r="H42" s="107"/>
      <c r="I42" s="107"/>
      <c r="J42" s="107"/>
      <c r="K42" s="107"/>
      <c r="L42" s="105"/>
      <c r="M42" s="105" t="s">
        <v>162</v>
      </c>
      <c r="N42" s="105"/>
      <c r="O42" s="105"/>
      <c r="P42" s="105"/>
      <c r="Q42" s="105" t="s">
        <v>163</v>
      </c>
      <c r="R42" s="104"/>
      <c r="S42" s="104"/>
      <c r="T42" s="104"/>
      <c r="U42" s="104"/>
      <c r="V42" s="125"/>
      <c r="W42" s="125" t="s">
        <v>19</v>
      </c>
      <c r="X42" s="125"/>
      <c r="Y42" s="125"/>
      <c r="Z42" s="125"/>
      <c r="AA42" s="125"/>
      <c r="AB42" s="126"/>
      <c r="AC42" s="126"/>
      <c r="AD42" s="125"/>
      <c r="AE42" s="125"/>
    </row>
    <row r="43" spans="1:31" ht="15" customHeight="1" x14ac:dyDescent="0.2">
      <c r="B43" s="47"/>
      <c r="C43" s="616"/>
      <c r="D43" s="617"/>
      <c r="E43" s="617"/>
      <c r="F43" s="617"/>
      <c r="G43" s="617"/>
      <c r="H43" s="617"/>
      <c r="I43" s="617"/>
      <c r="J43" s="617"/>
      <c r="K43" s="618"/>
      <c r="L43" s="49"/>
      <c r="M43" s="600"/>
      <c r="N43" s="601"/>
      <c r="O43" s="47"/>
      <c r="P43" s="47"/>
      <c r="Q43" s="564"/>
      <c r="R43" s="565"/>
      <c r="S43" s="565"/>
      <c r="T43" s="566"/>
      <c r="U43" s="47"/>
    </row>
    <row r="44" spans="1:31" ht="15" customHeight="1" x14ac:dyDescent="0.2">
      <c r="B44" s="47"/>
      <c r="C44" s="619"/>
      <c r="D44" s="620"/>
      <c r="E44" s="620"/>
      <c r="F44" s="620"/>
      <c r="G44" s="620"/>
      <c r="H44" s="620"/>
      <c r="I44" s="620"/>
      <c r="J44" s="620"/>
      <c r="K44" s="621"/>
      <c r="L44" s="49"/>
      <c r="M44" s="602"/>
      <c r="N44" s="603"/>
      <c r="O44" s="47"/>
      <c r="P44" s="47"/>
      <c r="Q44" s="567"/>
      <c r="R44" s="568"/>
      <c r="S44" s="568"/>
      <c r="T44" s="569"/>
      <c r="U44" s="47"/>
    </row>
    <row r="45" spans="1:31" ht="15" customHeight="1" x14ac:dyDescent="0.2">
      <c r="B45" s="47"/>
      <c r="C45" s="576"/>
      <c r="D45" s="577"/>
      <c r="E45" s="577"/>
      <c r="F45" s="577"/>
      <c r="G45" s="577"/>
      <c r="H45" s="577"/>
      <c r="I45" s="577"/>
      <c r="J45" s="577"/>
      <c r="K45" s="578"/>
      <c r="L45" s="47"/>
      <c r="M45" s="604"/>
      <c r="N45" s="605"/>
      <c r="O45" s="47"/>
      <c r="P45" s="47"/>
      <c r="Q45" s="570"/>
      <c r="R45" s="571"/>
      <c r="S45" s="571"/>
      <c r="T45" s="572"/>
      <c r="U45" s="47"/>
    </row>
    <row r="46" spans="1:31" ht="7.5" customHeight="1" x14ac:dyDescent="0.2">
      <c r="B46" s="47"/>
      <c r="C46" s="319"/>
      <c r="D46" s="319"/>
      <c r="E46" s="319"/>
      <c r="F46" s="319"/>
      <c r="G46" s="319"/>
      <c r="H46" s="319"/>
      <c r="I46" s="319"/>
      <c r="J46" s="319"/>
      <c r="K46" s="319"/>
      <c r="L46" s="52"/>
      <c r="M46" s="257"/>
      <c r="N46" s="257"/>
      <c r="O46" s="52"/>
      <c r="P46" s="320"/>
      <c r="Q46" s="320"/>
      <c r="R46" s="320"/>
      <c r="S46" s="320"/>
      <c r="T46" s="320"/>
      <c r="U46" s="47"/>
    </row>
    <row r="47" spans="1:31" ht="11.25" customHeight="1" x14ac:dyDescent="0.2">
      <c r="B47" s="47"/>
      <c r="C47" s="434" t="s">
        <v>216</v>
      </c>
      <c r="D47" s="47"/>
      <c r="E47" s="47"/>
      <c r="F47" s="47"/>
      <c r="G47" s="47"/>
      <c r="H47" s="47"/>
      <c r="I47" s="47"/>
      <c r="J47" s="47"/>
      <c r="K47" s="47"/>
      <c r="L47" s="47"/>
      <c r="M47" s="47"/>
      <c r="N47" s="47"/>
      <c r="O47" s="47"/>
      <c r="P47" s="47"/>
      <c r="Q47" s="47"/>
      <c r="R47" s="47"/>
      <c r="S47" s="47"/>
      <c r="T47" s="447" t="str">
        <f>'Foglio di base'!N43</f>
        <v>© medisuisse 2025</v>
      </c>
      <c r="U47" s="47"/>
    </row>
    <row r="48" spans="1:31" s="79" customFormat="1" ht="2.25" customHeight="1" x14ac:dyDescent="0.2">
      <c r="A48" s="4"/>
      <c r="B48" s="47"/>
      <c r="C48" s="47"/>
      <c r="D48" s="47"/>
      <c r="E48" s="47"/>
      <c r="F48" s="47"/>
      <c r="G48" s="47"/>
      <c r="H48" s="47"/>
      <c r="I48" s="47"/>
      <c r="J48" s="47"/>
      <c r="K48" s="47"/>
      <c r="L48" s="47"/>
      <c r="M48" s="47"/>
      <c r="N48" s="47"/>
      <c r="O48" s="47"/>
      <c r="P48" s="47"/>
      <c r="Q48" s="47"/>
      <c r="R48" s="47"/>
      <c r="S48" s="47"/>
      <c r="T48" s="47"/>
      <c r="U48" s="47"/>
      <c r="V48" s="114"/>
      <c r="W48" s="114"/>
      <c r="X48" s="114"/>
      <c r="Y48" s="114"/>
      <c r="Z48" s="114"/>
      <c r="AA48" s="114"/>
      <c r="AB48" s="115"/>
      <c r="AC48" s="115"/>
      <c r="AD48" s="114"/>
      <c r="AE48" s="127"/>
    </row>
    <row r="49" spans="1:29" s="127" customFormat="1" hidden="1" x14ac:dyDescent="0.2">
      <c r="A49" s="196"/>
      <c r="B49" s="196"/>
      <c r="C49" s="448" t="str">
        <f>K15</f>
        <v/>
      </c>
      <c r="D49" s="196"/>
      <c r="E49" s="196"/>
      <c r="F49" s="196"/>
      <c r="G49" s="196"/>
      <c r="H49" s="196"/>
      <c r="I49" s="196"/>
      <c r="J49" s="196"/>
      <c r="K49" s="196"/>
      <c r="L49" s="196"/>
      <c r="M49" s="196"/>
      <c r="N49" s="196"/>
      <c r="O49" s="196"/>
      <c r="P49" s="196"/>
      <c r="Q49" s="196"/>
      <c r="R49" s="196"/>
      <c r="S49" s="196"/>
      <c r="T49" s="196"/>
      <c r="U49" s="196"/>
      <c r="AB49" s="128"/>
      <c r="AC49" s="128"/>
    </row>
    <row r="50" spans="1:29" s="129" customFormat="1" ht="15" hidden="1" customHeight="1" x14ac:dyDescent="0.2">
      <c r="A50" s="414"/>
      <c r="B50" s="196"/>
      <c r="C50" s="196"/>
      <c r="D50" s="197" t="s">
        <v>24</v>
      </c>
      <c r="E50" s="196"/>
      <c r="F50" s="196"/>
      <c r="G50" s="198" t="s">
        <v>18</v>
      </c>
      <c r="H50" s="196"/>
      <c r="I50" s="196"/>
      <c r="J50" s="196"/>
      <c r="K50" s="196"/>
      <c r="L50" s="196"/>
      <c r="M50" s="196"/>
      <c r="N50" s="196"/>
      <c r="O50" s="196"/>
      <c r="P50" s="196"/>
      <c r="Q50" s="196"/>
      <c r="R50" s="196"/>
      <c r="S50" s="196"/>
      <c r="T50" s="196"/>
      <c r="U50" s="196"/>
      <c r="AB50" s="128"/>
      <c r="AC50" s="128"/>
    </row>
    <row r="51" spans="1:29" s="129" customFormat="1" ht="15" hidden="1" customHeight="1" x14ac:dyDescent="0.2">
      <c r="A51" s="414"/>
      <c r="B51" s="197"/>
      <c r="C51" s="199"/>
      <c r="D51" s="199"/>
      <c r="E51" s="199"/>
      <c r="F51" s="200"/>
      <c r="G51" s="200" t="e">
        <f>IF(W26=0,0,(E26+F26+G26))</f>
        <v>#VALUE!</v>
      </c>
      <c r="H51" s="200" t="e">
        <f>IF(G51&lt;1,0,1400*W26)</f>
        <v>#VALUE!</v>
      </c>
      <c r="I51" s="200" t="e">
        <f>IF((G51-H51)&lt;1,0,(G51-H51))</f>
        <v>#VALUE!</v>
      </c>
      <c r="J51" s="197"/>
      <c r="K51" s="200"/>
      <c r="L51" s="197"/>
      <c r="M51" s="200" t="e">
        <f>IF(W26=0,0,M26)</f>
        <v>#VALUE!</v>
      </c>
      <c r="N51" s="197"/>
      <c r="O51" s="197"/>
      <c r="P51" s="197"/>
      <c r="Q51" s="197"/>
      <c r="R51" s="197"/>
      <c r="S51" s="197"/>
      <c r="T51" s="197"/>
      <c r="U51" s="197"/>
      <c r="AB51" s="128"/>
      <c r="AC51" s="128"/>
    </row>
    <row r="52" spans="1:29" s="129" customFormat="1" ht="15" hidden="1" customHeight="1" x14ac:dyDescent="0.2">
      <c r="A52" s="414"/>
      <c r="B52" s="197"/>
      <c r="C52" s="127"/>
      <c r="D52" s="127"/>
      <c r="E52" s="127"/>
      <c r="F52" s="200"/>
      <c r="G52" s="200" t="e">
        <f t="shared" ref="G52:G62" si="11">IF(W27=0,0,(E27+F27+G27))</f>
        <v>#VALUE!</v>
      </c>
      <c r="H52" s="200" t="e">
        <f t="shared" ref="H52:H62" si="12">IF(G52&lt;1,0,1400*W27)</f>
        <v>#VALUE!</v>
      </c>
      <c r="I52" s="200" t="e">
        <f t="shared" ref="I52:I62" si="13">IF((G52-H52)&lt;1,0,(G52-H52))</f>
        <v>#VALUE!</v>
      </c>
      <c r="J52" s="197"/>
      <c r="K52" s="201"/>
      <c r="L52" s="202"/>
      <c r="M52" s="200" t="e">
        <f t="shared" ref="M52:M62" si="14">IF(W27=0,0,M27)</f>
        <v>#VALUE!</v>
      </c>
      <c r="N52" s="203"/>
      <c r="O52" s="197"/>
      <c r="P52" s="197"/>
      <c r="Q52" s="197"/>
      <c r="R52" s="197"/>
      <c r="S52" s="197"/>
      <c r="T52" s="197"/>
      <c r="U52" s="197"/>
      <c r="AB52" s="128"/>
      <c r="AC52" s="128"/>
    </row>
    <row r="53" spans="1:29" s="129" customFormat="1" ht="15" hidden="1" customHeight="1" x14ac:dyDescent="0.2">
      <c r="A53" s="414"/>
      <c r="B53" s="197"/>
      <c r="C53" s="127"/>
      <c r="D53" s="127"/>
      <c r="E53" s="127"/>
      <c r="F53" s="200"/>
      <c r="G53" s="200" t="e">
        <f t="shared" si="11"/>
        <v>#VALUE!</v>
      </c>
      <c r="H53" s="200" t="e">
        <f t="shared" si="12"/>
        <v>#VALUE!</v>
      </c>
      <c r="I53" s="200" t="e">
        <f t="shared" si="13"/>
        <v>#VALUE!</v>
      </c>
      <c r="J53" s="197"/>
      <c r="K53" s="201"/>
      <c r="L53" s="202"/>
      <c r="M53" s="200" t="e">
        <f t="shared" si="14"/>
        <v>#VALUE!</v>
      </c>
      <c r="N53" s="203"/>
      <c r="O53" s="197"/>
      <c r="P53" s="197"/>
      <c r="Q53" s="197"/>
      <c r="R53" s="197"/>
      <c r="S53" s="197"/>
      <c r="T53" s="197"/>
      <c r="U53" s="197"/>
      <c r="AB53" s="128"/>
      <c r="AC53" s="128"/>
    </row>
    <row r="54" spans="1:29" s="129" customFormat="1" ht="15" hidden="1" customHeight="1" x14ac:dyDescent="0.2">
      <c r="A54" s="414"/>
      <c r="B54" s="197"/>
      <c r="C54" s="127"/>
      <c r="D54" s="127" t="str">
        <f>MID($C$49,2,1)</f>
        <v/>
      </c>
      <c r="E54" s="127"/>
      <c r="F54" s="200"/>
      <c r="G54" s="200" t="e">
        <f t="shared" si="11"/>
        <v>#VALUE!</v>
      </c>
      <c r="H54" s="200" t="e">
        <f t="shared" si="12"/>
        <v>#VALUE!</v>
      </c>
      <c r="I54" s="200" t="e">
        <f t="shared" si="13"/>
        <v>#VALUE!</v>
      </c>
      <c r="J54" s="197"/>
      <c r="K54" s="201"/>
      <c r="L54" s="202"/>
      <c r="M54" s="200" t="e">
        <f t="shared" si="14"/>
        <v>#VALUE!</v>
      </c>
      <c r="N54" s="204"/>
      <c r="O54" s="197"/>
      <c r="P54" s="197"/>
      <c r="Q54" s="197"/>
      <c r="R54" s="197"/>
      <c r="S54" s="197"/>
      <c r="T54" s="197"/>
      <c r="U54" s="197"/>
      <c r="AB54" s="128"/>
      <c r="AC54" s="128"/>
    </row>
    <row r="55" spans="1:29" s="129" customFormat="1" ht="15" hidden="1" customHeight="1" x14ac:dyDescent="0.2">
      <c r="A55" s="414"/>
      <c r="B55" s="197"/>
      <c r="C55" s="127"/>
      <c r="D55" s="127"/>
      <c r="E55" s="127"/>
      <c r="F55" s="200"/>
      <c r="G55" s="200" t="e">
        <f t="shared" si="11"/>
        <v>#VALUE!</v>
      </c>
      <c r="H55" s="200" t="e">
        <f t="shared" si="12"/>
        <v>#VALUE!</v>
      </c>
      <c r="I55" s="200" t="e">
        <f t="shared" si="13"/>
        <v>#VALUE!</v>
      </c>
      <c r="J55" s="197"/>
      <c r="K55" s="201"/>
      <c r="L55" s="197"/>
      <c r="M55" s="200" t="e">
        <f t="shared" si="14"/>
        <v>#VALUE!</v>
      </c>
      <c r="N55" s="197"/>
      <c r="O55" s="197"/>
      <c r="P55" s="197"/>
      <c r="Q55" s="197"/>
      <c r="R55" s="197"/>
      <c r="S55" s="197"/>
      <c r="T55" s="197"/>
      <c r="U55" s="197"/>
      <c r="AB55" s="128"/>
      <c r="AC55" s="128"/>
    </row>
    <row r="56" spans="1:29" s="129" customFormat="1" ht="15" hidden="1" customHeight="1" x14ac:dyDescent="0.2">
      <c r="A56" s="414"/>
      <c r="B56" s="197"/>
      <c r="C56" s="127"/>
      <c r="D56" s="127"/>
      <c r="E56" s="127"/>
      <c r="F56" s="200"/>
      <c r="G56" s="200" t="e">
        <f t="shared" si="11"/>
        <v>#VALUE!</v>
      </c>
      <c r="H56" s="200" t="e">
        <f t="shared" si="12"/>
        <v>#VALUE!</v>
      </c>
      <c r="I56" s="200" t="e">
        <f t="shared" si="13"/>
        <v>#VALUE!</v>
      </c>
      <c r="J56" s="197"/>
      <c r="K56" s="201"/>
      <c r="L56" s="197"/>
      <c r="M56" s="200" t="e">
        <f t="shared" si="14"/>
        <v>#VALUE!</v>
      </c>
      <c r="N56" s="197"/>
      <c r="O56" s="197"/>
      <c r="P56" s="197"/>
      <c r="Q56" s="197"/>
      <c r="R56" s="197"/>
      <c r="S56" s="197"/>
      <c r="T56" s="197"/>
      <c r="U56" s="197"/>
      <c r="AB56" s="128"/>
      <c r="AC56" s="128"/>
    </row>
    <row r="57" spans="1:29" s="129" customFormat="1" ht="15" hidden="1" customHeight="1" x14ac:dyDescent="0.2">
      <c r="A57" s="414"/>
      <c r="B57" s="197"/>
      <c r="C57" s="127"/>
      <c r="D57" s="127"/>
      <c r="E57" s="127"/>
      <c r="F57" s="200"/>
      <c r="G57" s="200" t="e">
        <f t="shared" si="11"/>
        <v>#VALUE!</v>
      </c>
      <c r="H57" s="200" t="e">
        <f t="shared" si="12"/>
        <v>#VALUE!</v>
      </c>
      <c r="I57" s="200" t="e">
        <f t="shared" si="13"/>
        <v>#VALUE!</v>
      </c>
      <c r="J57" s="197"/>
      <c r="K57" s="201"/>
      <c r="L57" s="197"/>
      <c r="M57" s="200" t="e">
        <f t="shared" si="14"/>
        <v>#VALUE!</v>
      </c>
      <c r="N57" s="197"/>
      <c r="O57" s="197"/>
      <c r="P57" s="197"/>
      <c r="Q57" s="197"/>
      <c r="R57" s="197"/>
      <c r="S57" s="197"/>
      <c r="T57" s="197"/>
      <c r="U57" s="197"/>
      <c r="AB57" s="128"/>
      <c r="AC57" s="128"/>
    </row>
    <row r="58" spans="1:29" s="129" customFormat="1" ht="15" hidden="1" customHeight="1" x14ac:dyDescent="0.2">
      <c r="A58" s="414"/>
      <c r="B58" s="197"/>
      <c r="C58" s="127"/>
      <c r="D58" s="127"/>
      <c r="E58" s="127"/>
      <c r="F58" s="200"/>
      <c r="G58" s="200" t="e">
        <f t="shared" si="11"/>
        <v>#VALUE!</v>
      </c>
      <c r="H58" s="200" t="e">
        <f t="shared" si="12"/>
        <v>#VALUE!</v>
      </c>
      <c r="I58" s="200" t="e">
        <f t="shared" si="13"/>
        <v>#VALUE!</v>
      </c>
      <c r="J58" s="197"/>
      <c r="K58" s="201"/>
      <c r="L58" s="197"/>
      <c r="M58" s="200" t="e">
        <f t="shared" si="14"/>
        <v>#VALUE!</v>
      </c>
      <c r="N58" s="197"/>
      <c r="O58" s="197"/>
      <c r="P58" s="197"/>
      <c r="Q58" s="197"/>
      <c r="R58" s="197"/>
      <c r="S58" s="197"/>
      <c r="T58" s="197"/>
      <c r="U58" s="197"/>
      <c r="AB58" s="128"/>
      <c r="AC58" s="128"/>
    </row>
    <row r="59" spans="1:29" s="129" customFormat="1" ht="15" hidden="1" customHeight="1" x14ac:dyDescent="0.2">
      <c r="A59" s="414"/>
      <c r="B59" s="197"/>
      <c r="C59" s="127"/>
      <c r="D59" s="127"/>
      <c r="E59" s="127"/>
      <c r="F59" s="200"/>
      <c r="G59" s="200" t="e">
        <f t="shared" si="11"/>
        <v>#VALUE!</v>
      </c>
      <c r="H59" s="200" t="e">
        <f t="shared" si="12"/>
        <v>#VALUE!</v>
      </c>
      <c r="I59" s="200" t="e">
        <f t="shared" si="13"/>
        <v>#VALUE!</v>
      </c>
      <c r="J59" s="197"/>
      <c r="K59" s="201"/>
      <c r="L59" s="197"/>
      <c r="M59" s="200" t="e">
        <f t="shared" si="14"/>
        <v>#VALUE!</v>
      </c>
      <c r="N59" s="197"/>
      <c r="O59" s="197"/>
      <c r="P59" s="197"/>
      <c r="Q59" s="197"/>
      <c r="R59" s="197"/>
      <c r="S59" s="197"/>
      <c r="T59" s="197"/>
      <c r="U59" s="197"/>
      <c r="AB59" s="128"/>
      <c r="AC59" s="128"/>
    </row>
    <row r="60" spans="1:29" s="129" customFormat="1" ht="15" hidden="1" customHeight="1" x14ac:dyDescent="0.2">
      <c r="A60" s="414"/>
      <c r="B60" s="197"/>
      <c r="C60" s="127"/>
      <c r="D60" s="127"/>
      <c r="E60" s="127"/>
      <c r="F60" s="200"/>
      <c r="G60" s="200" t="e">
        <f t="shared" si="11"/>
        <v>#VALUE!</v>
      </c>
      <c r="H60" s="200" t="e">
        <f t="shared" si="12"/>
        <v>#VALUE!</v>
      </c>
      <c r="I60" s="200" t="e">
        <f t="shared" si="13"/>
        <v>#VALUE!</v>
      </c>
      <c r="J60" s="197"/>
      <c r="K60" s="201"/>
      <c r="L60" s="197"/>
      <c r="M60" s="200" t="e">
        <f t="shared" si="14"/>
        <v>#VALUE!</v>
      </c>
      <c r="N60" s="197"/>
      <c r="O60" s="197"/>
      <c r="P60" s="197"/>
      <c r="Q60" s="197"/>
      <c r="R60" s="197"/>
      <c r="S60" s="197"/>
      <c r="T60" s="197"/>
      <c r="U60" s="197"/>
      <c r="AB60" s="128"/>
      <c r="AC60" s="128"/>
    </row>
    <row r="61" spans="1:29" s="129" customFormat="1" ht="15" hidden="1" customHeight="1" x14ac:dyDescent="0.2">
      <c r="A61" s="414"/>
      <c r="B61" s="197"/>
      <c r="C61" s="127"/>
      <c r="D61" s="127"/>
      <c r="E61" s="127"/>
      <c r="F61" s="200"/>
      <c r="G61" s="200" t="e">
        <f t="shared" si="11"/>
        <v>#VALUE!</v>
      </c>
      <c r="H61" s="200" t="e">
        <f t="shared" si="12"/>
        <v>#VALUE!</v>
      </c>
      <c r="I61" s="200" t="e">
        <f t="shared" si="13"/>
        <v>#VALUE!</v>
      </c>
      <c r="J61" s="197"/>
      <c r="K61" s="201"/>
      <c r="L61" s="197"/>
      <c r="M61" s="200" t="e">
        <f t="shared" si="14"/>
        <v>#VALUE!</v>
      </c>
      <c r="N61" s="197"/>
      <c r="O61" s="197"/>
      <c r="P61" s="197"/>
      <c r="Q61" s="197"/>
      <c r="R61" s="197"/>
      <c r="S61" s="197"/>
      <c r="T61" s="197"/>
      <c r="U61" s="197"/>
      <c r="AB61" s="128"/>
      <c r="AC61" s="128"/>
    </row>
    <row r="62" spans="1:29" s="129" customFormat="1" ht="15" hidden="1" customHeight="1" x14ac:dyDescent="0.2">
      <c r="A62" s="414"/>
      <c r="B62" s="197"/>
      <c r="C62" s="127"/>
      <c r="D62" s="127"/>
      <c r="E62" s="127"/>
      <c r="F62" s="200"/>
      <c r="G62" s="200" t="e">
        <f t="shared" si="11"/>
        <v>#VALUE!</v>
      </c>
      <c r="H62" s="200" t="e">
        <f t="shared" si="12"/>
        <v>#VALUE!</v>
      </c>
      <c r="I62" s="200" t="e">
        <f t="shared" si="13"/>
        <v>#VALUE!</v>
      </c>
      <c r="J62" s="197"/>
      <c r="K62" s="201"/>
      <c r="L62" s="197"/>
      <c r="M62" s="200" t="e">
        <f t="shared" si="14"/>
        <v>#VALUE!</v>
      </c>
      <c r="N62" s="197"/>
      <c r="O62" s="197"/>
      <c r="P62" s="197"/>
      <c r="Q62" s="197"/>
      <c r="R62" s="197"/>
      <c r="S62" s="197"/>
      <c r="T62" s="197"/>
      <c r="U62" s="197"/>
      <c r="AB62" s="128"/>
      <c r="AC62" s="128"/>
    </row>
    <row r="63" spans="1:29" s="129" customFormat="1" ht="15" hidden="1" customHeight="1" x14ac:dyDescent="0.2">
      <c r="A63" s="414"/>
      <c r="B63" s="197"/>
      <c r="C63" s="127"/>
      <c r="D63" s="127"/>
      <c r="E63" s="127"/>
      <c r="F63" s="197"/>
      <c r="G63" s="200" t="e">
        <f>SUM(G51:G62)</f>
        <v>#VALUE!</v>
      </c>
      <c r="H63" s="200" t="e">
        <f>SUM(H51:H62)</f>
        <v>#VALUE!</v>
      </c>
      <c r="I63" s="200" t="e">
        <f>SUM(I51:I62)</f>
        <v>#VALUE!</v>
      </c>
      <c r="J63" s="197"/>
      <c r="K63" s="201"/>
      <c r="L63" s="197"/>
      <c r="M63" s="200" t="e">
        <f>SUM(M51:M62)</f>
        <v>#VALUE!</v>
      </c>
      <c r="N63" s="197" t="s">
        <v>20</v>
      </c>
      <c r="O63" s="197"/>
      <c r="P63" s="197"/>
      <c r="Q63" s="197"/>
      <c r="R63" s="197"/>
      <c r="S63" s="197"/>
      <c r="T63" s="197"/>
      <c r="U63" s="197"/>
      <c r="AB63" s="128"/>
      <c r="AC63" s="128"/>
    </row>
    <row r="64" spans="1:29" s="129" customFormat="1" ht="15" hidden="1" customHeight="1" x14ac:dyDescent="0.2">
      <c r="A64" s="414"/>
      <c r="B64" s="197"/>
      <c r="C64" s="127"/>
      <c r="D64" s="127"/>
      <c r="E64" s="127"/>
      <c r="F64" s="197"/>
      <c r="G64" s="200"/>
      <c r="H64" s="197" t="e">
        <f>H63/1400</f>
        <v>#VALUE!</v>
      </c>
      <c r="I64" s="201" t="e">
        <f>IF((G63-H63)&lt;0,0,(G63-H63))</f>
        <v>#VALUE!</v>
      </c>
      <c r="J64" s="197"/>
      <c r="K64" s="201"/>
      <c r="L64" s="197"/>
      <c r="M64" s="200" t="e">
        <f>I64*'Foglio di base'!AH11%</f>
        <v>#VALUE!</v>
      </c>
      <c r="N64" s="197" t="s">
        <v>21</v>
      </c>
      <c r="O64" s="197"/>
      <c r="P64" s="197"/>
      <c r="Q64" s="197"/>
      <c r="R64" s="197"/>
      <c r="S64" s="197"/>
      <c r="T64" s="197"/>
      <c r="U64" s="197"/>
      <c r="AB64" s="128"/>
      <c r="AC64" s="128"/>
    </row>
    <row r="65" spans="1:29" s="127" customFormat="1" hidden="1" x14ac:dyDescent="0.2">
      <c r="A65" s="415"/>
      <c r="B65" s="197"/>
      <c r="F65" s="197"/>
      <c r="G65" s="197"/>
      <c r="H65" s="197"/>
      <c r="I65" s="201"/>
      <c r="J65" s="197"/>
      <c r="K65" s="197"/>
      <c r="L65" s="197"/>
      <c r="M65" s="200" t="e">
        <f>ROUND((M64-M63)/5,2)*5</f>
        <v>#VALUE!</v>
      </c>
      <c r="N65" s="197" t="s">
        <v>23</v>
      </c>
      <c r="O65" s="197"/>
      <c r="P65" s="197"/>
      <c r="Q65" s="197"/>
      <c r="R65" s="197"/>
      <c r="S65" s="197"/>
      <c r="T65" s="197"/>
      <c r="U65" s="197"/>
      <c r="AB65" s="128"/>
      <c r="AC65" s="128"/>
    </row>
    <row r="66" spans="1:29" s="127" customFormat="1" hidden="1" x14ac:dyDescent="0.2">
      <c r="A66" s="415"/>
      <c r="B66" s="196"/>
      <c r="F66" s="196"/>
      <c r="G66" s="196"/>
      <c r="H66" s="196"/>
      <c r="I66" s="196"/>
      <c r="J66" s="196"/>
      <c r="K66" s="196"/>
      <c r="L66" s="196"/>
      <c r="M66" s="196"/>
      <c r="N66" s="196"/>
      <c r="O66" s="196"/>
      <c r="P66" s="196"/>
      <c r="Q66" s="196"/>
      <c r="R66" s="196"/>
      <c r="S66" s="196"/>
      <c r="T66" s="196"/>
      <c r="U66" s="196"/>
      <c r="AB66" s="128"/>
      <c r="AC66" s="128"/>
    </row>
    <row r="67" spans="1:29" s="129" customFormat="1" ht="15" hidden="1" customHeight="1" x14ac:dyDescent="0.2">
      <c r="A67" s="414"/>
      <c r="B67" s="196"/>
      <c r="C67" s="127"/>
      <c r="D67" s="127"/>
      <c r="E67" s="127"/>
      <c r="F67" s="196"/>
      <c r="G67" s="198" t="s">
        <v>18</v>
      </c>
      <c r="H67" s="198" t="s">
        <v>27</v>
      </c>
      <c r="I67" s="196"/>
      <c r="J67" s="196"/>
      <c r="K67" s="196"/>
      <c r="L67" s="196"/>
      <c r="M67" s="196"/>
      <c r="N67" s="196"/>
      <c r="O67" s="196"/>
      <c r="P67" s="196"/>
      <c r="Q67" s="196"/>
      <c r="R67" s="196"/>
      <c r="S67" s="196"/>
      <c r="T67" s="196"/>
      <c r="U67" s="196"/>
      <c r="AB67" s="128"/>
      <c r="AC67" s="128"/>
    </row>
    <row r="68" spans="1:29" s="129" customFormat="1" ht="15" hidden="1" customHeight="1" x14ac:dyDescent="0.2">
      <c r="A68" s="414"/>
      <c r="B68" s="197"/>
      <c r="C68" s="127"/>
      <c r="D68" s="127"/>
      <c r="E68" s="127"/>
      <c r="F68" s="200"/>
      <c r="G68" s="200" t="e">
        <f>IF(W26=1,0,(E26+F26+G26))</f>
        <v>#VALUE!</v>
      </c>
      <c r="H68" s="205" t="e">
        <f>IF(G68&gt;0,1,0)</f>
        <v>#VALUE!</v>
      </c>
      <c r="I68" s="200" t="e">
        <f>G68</f>
        <v>#VALUE!</v>
      </c>
      <c r="J68" s="197"/>
      <c r="K68" s="200"/>
      <c r="L68" s="197"/>
      <c r="M68" s="200" t="e">
        <f>I68*1.1%</f>
        <v>#VALUE!</v>
      </c>
      <c r="N68" s="197"/>
      <c r="O68" s="197"/>
      <c r="P68" s="197"/>
      <c r="Q68" s="197"/>
      <c r="R68" s="197"/>
      <c r="S68" s="197"/>
      <c r="T68" s="197"/>
      <c r="U68" s="197"/>
      <c r="AB68" s="128"/>
      <c r="AC68" s="128"/>
    </row>
    <row r="69" spans="1:29" s="129" customFormat="1" ht="15" hidden="1" customHeight="1" x14ac:dyDescent="0.2">
      <c r="A69" s="414"/>
      <c r="B69" s="197"/>
      <c r="C69" s="127"/>
      <c r="D69" s="127"/>
      <c r="E69" s="127"/>
      <c r="F69" s="200"/>
      <c r="G69" s="200" t="e">
        <f t="shared" ref="G69:G79" si="15">IF(W27=1,0,(E27+F27+G27))</f>
        <v>#VALUE!</v>
      </c>
      <c r="H69" s="205" t="e">
        <f t="shared" ref="H69:H79" si="16">IF(G69&gt;0,1,0)</f>
        <v>#VALUE!</v>
      </c>
      <c r="I69" s="200" t="e">
        <f t="shared" ref="I69:I79" si="17">G69</f>
        <v>#VALUE!</v>
      </c>
      <c r="J69" s="197"/>
      <c r="K69" s="201"/>
      <c r="L69" s="202"/>
      <c r="M69" s="200" t="e">
        <f t="shared" ref="M69:M79" si="18">I69*1.1%</f>
        <v>#VALUE!</v>
      </c>
      <c r="N69" s="203"/>
      <c r="O69" s="197"/>
      <c r="P69" s="197"/>
      <c r="Q69" s="197"/>
      <c r="R69" s="197"/>
      <c r="S69" s="197"/>
      <c r="T69" s="197"/>
      <c r="U69" s="197"/>
      <c r="AB69" s="128"/>
      <c r="AC69" s="128"/>
    </row>
    <row r="70" spans="1:29" s="129" customFormat="1" ht="15" hidden="1" customHeight="1" x14ac:dyDescent="0.2">
      <c r="A70" s="414"/>
      <c r="B70" s="197"/>
      <c r="C70" s="127"/>
      <c r="D70" s="127"/>
      <c r="E70" s="127"/>
      <c r="F70" s="200"/>
      <c r="G70" s="200" t="e">
        <f t="shared" si="15"/>
        <v>#VALUE!</v>
      </c>
      <c r="H70" s="205" t="e">
        <f t="shared" si="16"/>
        <v>#VALUE!</v>
      </c>
      <c r="I70" s="200" t="e">
        <f t="shared" si="17"/>
        <v>#VALUE!</v>
      </c>
      <c r="J70" s="197"/>
      <c r="K70" s="201"/>
      <c r="L70" s="202"/>
      <c r="M70" s="200" t="e">
        <f t="shared" si="18"/>
        <v>#VALUE!</v>
      </c>
      <c r="N70" s="203"/>
      <c r="O70" s="197"/>
      <c r="P70" s="197"/>
      <c r="Q70" s="197"/>
      <c r="R70" s="197"/>
      <c r="S70" s="197"/>
      <c r="T70" s="197"/>
      <c r="U70" s="197"/>
      <c r="AB70" s="128"/>
      <c r="AC70" s="128"/>
    </row>
    <row r="71" spans="1:29" s="129" customFormat="1" ht="15" hidden="1" customHeight="1" x14ac:dyDescent="0.2">
      <c r="A71" s="414"/>
      <c r="B71" s="197"/>
      <c r="C71" s="127"/>
      <c r="D71" s="127"/>
      <c r="E71" s="127"/>
      <c r="F71" s="200"/>
      <c r="G71" s="200" t="e">
        <f t="shared" si="15"/>
        <v>#VALUE!</v>
      </c>
      <c r="H71" s="205" t="e">
        <f t="shared" si="16"/>
        <v>#VALUE!</v>
      </c>
      <c r="I71" s="200" t="e">
        <f t="shared" si="17"/>
        <v>#VALUE!</v>
      </c>
      <c r="J71" s="197"/>
      <c r="K71" s="201"/>
      <c r="L71" s="202"/>
      <c r="M71" s="200" t="e">
        <f t="shared" si="18"/>
        <v>#VALUE!</v>
      </c>
      <c r="N71" s="204"/>
      <c r="O71" s="197"/>
      <c r="P71" s="197"/>
      <c r="Q71" s="197"/>
      <c r="R71" s="197"/>
      <c r="S71" s="197"/>
      <c r="T71" s="197"/>
      <c r="U71" s="197"/>
      <c r="AB71" s="128"/>
      <c r="AC71" s="128"/>
    </row>
    <row r="72" spans="1:29" s="129" customFormat="1" ht="15" hidden="1" customHeight="1" x14ac:dyDescent="0.2">
      <c r="A72" s="414"/>
      <c r="B72" s="197"/>
      <c r="C72" s="127"/>
      <c r="D72" s="127"/>
      <c r="E72" s="127"/>
      <c r="F72" s="200"/>
      <c r="G72" s="200" t="e">
        <f t="shared" si="15"/>
        <v>#VALUE!</v>
      </c>
      <c r="H72" s="205" t="e">
        <f t="shared" si="16"/>
        <v>#VALUE!</v>
      </c>
      <c r="I72" s="200" t="e">
        <f t="shared" si="17"/>
        <v>#VALUE!</v>
      </c>
      <c r="J72" s="197"/>
      <c r="K72" s="201"/>
      <c r="L72" s="197"/>
      <c r="M72" s="200" t="e">
        <f t="shared" si="18"/>
        <v>#VALUE!</v>
      </c>
      <c r="N72" s="197"/>
      <c r="O72" s="197"/>
      <c r="P72" s="197"/>
      <c r="Q72" s="197"/>
      <c r="R72" s="197"/>
      <c r="S72" s="197"/>
      <c r="T72" s="197"/>
      <c r="U72" s="197"/>
      <c r="AB72" s="128"/>
      <c r="AC72" s="128"/>
    </row>
    <row r="73" spans="1:29" s="129" customFormat="1" ht="15" hidden="1" customHeight="1" x14ac:dyDescent="0.2">
      <c r="A73" s="414"/>
      <c r="B73" s="197"/>
      <c r="C73" s="127"/>
      <c r="D73" s="127"/>
      <c r="E73" s="127"/>
      <c r="F73" s="200"/>
      <c r="G73" s="200" t="e">
        <f t="shared" si="15"/>
        <v>#VALUE!</v>
      </c>
      <c r="H73" s="205" t="e">
        <f t="shared" si="16"/>
        <v>#VALUE!</v>
      </c>
      <c r="I73" s="200" t="e">
        <f t="shared" si="17"/>
        <v>#VALUE!</v>
      </c>
      <c r="J73" s="197"/>
      <c r="K73" s="201"/>
      <c r="L73" s="197"/>
      <c r="M73" s="200" t="e">
        <f t="shared" si="18"/>
        <v>#VALUE!</v>
      </c>
      <c r="N73" s="197"/>
      <c r="O73" s="197"/>
      <c r="P73" s="197"/>
      <c r="Q73" s="197"/>
      <c r="R73" s="197"/>
      <c r="S73" s="197"/>
      <c r="T73" s="197"/>
      <c r="U73" s="197"/>
      <c r="AB73" s="128"/>
      <c r="AC73" s="128"/>
    </row>
    <row r="74" spans="1:29" s="129" customFormat="1" ht="15" hidden="1" customHeight="1" x14ac:dyDescent="0.2">
      <c r="A74" s="414"/>
      <c r="B74" s="197"/>
      <c r="C74" s="127"/>
      <c r="D74" s="127"/>
      <c r="E74" s="127"/>
      <c r="F74" s="200"/>
      <c r="G74" s="200" t="e">
        <f t="shared" si="15"/>
        <v>#VALUE!</v>
      </c>
      <c r="H74" s="205" t="e">
        <f t="shared" si="16"/>
        <v>#VALUE!</v>
      </c>
      <c r="I74" s="200" t="e">
        <f t="shared" si="17"/>
        <v>#VALUE!</v>
      </c>
      <c r="J74" s="197"/>
      <c r="K74" s="201"/>
      <c r="L74" s="197"/>
      <c r="M74" s="200" t="e">
        <f t="shared" si="18"/>
        <v>#VALUE!</v>
      </c>
      <c r="N74" s="197"/>
      <c r="O74" s="197"/>
      <c r="P74" s="197"/>
      <c r="Q74" s="197"/>
      <c r="R74" s="197"/>
      <c r="S74" s="197"/>
      <c r="T74" s="197"/>
      <c r="U74" s="197"/>
      <c r="AB74" s="128"/>
      <c r="AC74" s="128"/>
    </row>
    <row r="75" spans="1:29" s="129" customFormat="1" ht="15" hidden="1" customHeight="1" x14ac:dyDescent="0.2">
      <c r="A75" s="414"/>
      <c r="B75" s="197"/>
      <c r="C75" s="127"/>
      <c r="D75" s="127"/>
      <c r="E75" s="127"/>
      <c r="F75" s="200"/>
      <c r="G75" s="200" t="e">
        <f t="shared" si="15"/>
        <v>#VALUE!</v>
      </c>
      <c r="H75" s="205" t="e">
        <f t="shared" si="16"/>
        <v>#VALUE!</v>
      </c>
      <c r="I75" s="200" t="e">
        <f t="shared" si="17"/>
        <v>#VALUE!</v>
      </c>
      <c r="J75" s="197"/>
      <c r="K75" s="201"/>
      <c r="L75" s="197"/>
      <c r="M75" s="200" t="e">
        <f t="shared" si="18"/>
        <v>#VALUE!</v>
      </c>
      <c r="N75" s="197"/>
      <c r="O75" s="197"/>
      <c r="P75" s="197"/>
      <c r="Q75" s="197"/>
      <c r="R75" s="197"/>
      <c r="S75" s="197"/>
      <c r="T75" s="197"/>
      <c r="U75" s="197"/>
      <c r="AB75" s="128"/>
      <c r="AC75" s="128"/>
    </row>
    <row r="76" spans="1:29" s="129" customFormat="1" ht="15" hidden="1" customHeight="1" x14ac:dyDescent="0.2">
      <c r="A76" s="414"/>
      <c r="B76" s="197"/>
      <c r="C76" s="127"/>
      <c r="D76" s="127"/>
      <c r="E76" s="127"/>
      <c r="F76" s="200"/>
      <c r="G76" s="200" t="e">
        <f t="shared" si="15"/>
        <v>#VALUE!</v>
      </c>
      <c r="H76" s="205" t="e">
        <f t="shared" si="16"/>
        <v>#VALUE!</v>
      </c>
      <c r="I76" s="200" t="e">
        <f t="shared" si="17"/>
        <v>#VALUE!</v>
      </c>
      <c r="J76" s="197"/>
      <c r="K76" s="201"/>
      <c r="L76" s="197"/>
      <c r="M76" s="200" t="e">
        <f t="shared" si="18"/>
        <v>#VALUE!</v>
      </c>
      <c r="N76" s="197"/>
      <c r="O76" s="197"/>
      <c r="P76" s="197"/>
      <c r="Q76" s="197"/>
      <c r="R76" s="197"/>
      <c r="S76" s="197"/>
      <c r="T76" s="197"/>
      <c r="U76" s="197"/>
      <c r="AB76" s="128"/>
      <c r="AC76" s="128"/>
    </row>
    <row r="77" spans="1:29" s="129" customFormat="1" ht="15" hidden="1" customHeight="1" x14ac:dyDescent="0.2">
      <c r="A77" s="414"/>
      <c r="B77" s="197"/>
      <c r="C77" s="127"/>
      <c r="D77" s="127"/>
      <c r="E77" s="127"/>
      <c r="F77" s="200"/>
      <c r="G77" s="200" t="e">
        <f t="shared" si="15"/>
        <v>#VALUE!</v>
      </c>
      <c r="H77" s="205" t="e">
        <f t="shared" si="16"/>
        <v>#VALUE!</v>
      </c>
      <c r="I77" s="200" t="e">
        <f t="shared" si="17"/>
        <v>#VALUE!</v>
      </c>
      <c r="J77" s="197"/>
      <c r="K77" s="201"/>
      <c r="L77" s="197"/>
      <c r="M77" s="200" t="e">
        <f t="shared" si="18"/>
        <v>#VALUE!</v>
      </c>
      <c r="N77" s="197"/>
      <c r="O77" s="197"/>
      <c r="P77" s="197"/>
      <c r="Q77" s="197"/>
      <c r="R77" s="197"/>
      <c r="S77" s="197"/>
      <c r="T77" s="197"/>
      <c r="U77" s="197"/>
      <c r="AB77" s="128"/>
      <c r="AC77" s="128"/>
    </row>
    <row r="78" spans="1:29" s="129" customFormat="1" ht="15" hidden="1" customHeight="1" x14ac:dyDescent="0.2">
      <c r="A78" s="414"/>
      <c r="B78" s="197"/>
      <c r="C78" s="127"/>
      <c r="D78" s="127"/>
      <c r="E78" s="127"/>
      <c r="F78" s="200"/>
      <c r="G78" s="200" t="e">
        <f t="shared" si="15"/>
        <v>#VALUE!</v>
      </c>
      <c r="H78" s="205" t="e">
        <f t="shared" si="16"/>
        <v>#VALUE!</v>
      </c>
      <c r="I78" s="200" t="e">
        <f t="shared" si="17"/>
        <v>#VALUE!</v>
      </c>
      <c r="J78" s="197"/>
      <c r="K78" s="201"/>
      <c r="L78" s="197"/>
      <c r="M78" s="200" t="e">
        <f t="shared" si="18"/>
        <v>#VALUE!</v>
      </c>
      <c r="N78" s="197"/>
      <c r="O78" s="197"/>
      <c r="P78" s="197"/>
      <c r="Q78" s="197"/>
      <c r="R78" s="197"/>
      <c r="S78" s="197"/>
      <c r="T78" s="197"/>
      <c r="U78" s="197"/>
      <c r="AB78" s="128"/>
      <c r="AC78" s="128"/>
    </row>
    <row r="79" spans="1:29" s="129" customFormat="1" ht="15" hidden="1" customHeight="1" x14ac:dyDescent="0.2">
      <c r="A79" s="414"/>
      <c r="B79" s="197"/>
      <c r="C79" s="127"/>
      <c r="D79" s="127"/>
      <c r="E79" s="127"/>
      <c r="F79" s="200"/>
      <c r="G79" s="200" t="e">
        <f t="shared" si="15"/>
        <v>#VALUE!</v>
      </c>
      <c r="H79" s="205" t="e">
        <f t="shared" si="16"/>
        <v>#VALUE!</v>
      </c>
      <c r="I79" s="200" t="e">
        <f t="shared" si="17"/>
        <v>#VALUE!</v>
      </c>
      <c r="J79" s="197"/>
      <c r="K79" s="201"/>
      <c r="L79" s="197"/>
      <c r="M79" s="200" t="e">
        <f t="shared" si="18"/>
        <v>#VALUE!</v>
      </c>
      <c r="N79" s="197"/>
      <c r="O79" s="197"/>
      <c r="P79" s="197"/>
      <c r="Q79" s="197"/>
      <c r="R79" s="197"/>
      <c r="S79" s="197"/>
      <c r="T79" s="197"/>
      <c r="U79" s="197"/>
      <c r="AB79" s="128"/>
      <c r="AC79" s="128"/>
    </row>
    <row r="80" spans="1:29" s="129" customFormat="1" ht="15" hidden="1" customHeight="1" x14ac:dyDescent="0.2">
      <c r="A80" s="414"/>
      <c r="B80" s="197"/>
      <c r="C80" s="127"/>
      <c r="D80" s="127"/>
      <c r="E80" s="127"/>
      <c r="F80" s="197"/>
      <c r="G80" s="200"/>
      <c r="H80" s="205"/>
      <c r="I80" s="200" t="e">
        <f>SUM(I68:I79)</f>
        <v>#VALUE!</v>
      </c>
      <c r="J80" s="197"/>
      <c r="K80" s="201"/>
      <c r="L80" s="197"/>
      <c r="M80" s="200" t="e">
        <f>SUM(M68:M79)</f>
        <v>#VALUE!</v>
      </c>
      <c r="N80" s="197" t="s">
        <v>25</v>
      </c>
      <c r="O80" s="197"/>
      <c r="P80" s="197"/>
      <c r="Q80" s="197"/>
      <c r="R80" s="197"/>
      <c r="S80" s="197"/>
      <c r="T80" s="197"/>
      <c r="U80" s="197"/>
      <c r="AB80" s="128"/>
      <c r="AC80" s="128"/>
    </row>
    <row r="81" spans="1:29" s="129" customFormat="1" ht="15" hidden="1" customHeight="1" x14ac:dyDescent="0.2">
      <c r="A81" s="414"/>
      <c r="B81" s="197"/>
      <c r="C81" s="127"/>
      <c r="D81" s="127"/>
      <c r="E81" s="127"/>
      <c r="F81" s="197"/>
      <c r="G81" s="200"/>
      <c r="H81" s="205" t="e">
        <f>SUM(H68:H79)</f>
        <v>#VALUE!</v>
      </c>
      <c r="I81" s="200" t="e">
        <f>148200/12*H81</f>
        <v>#VALUE!</v>
      </c>
      <c r="J81" s="197" t="s">
        <v>28</v>
      </c>
      <c r="K81" s="201"/>
      <c r="L81" s="197"/>
      <c r="M81" s="200" t="e">
        <f>I81*1.1%</f>
        <v>#VALUE!</v>
      </c>
      <c r="N81" s="197" t="s">
        <v>26</v>
      </c>
      <c r="O81" s="197"/>
      <c r="P81" s="197"/>
      <c r="Q81" s="197"/>
      <c r="R81" s="197"/>
      <c r="S81" s="197"/>
      <c r="T81" s="197"/>
      <c r="U81" s="197"/>
      <c r="AB81" s="128"/>
      <c r="AC81" s="128"/>
    </row>
    <row r="82" spans="1:29" s="127" customFormat="1" hidden="1" x14ac:dyDescent="0.2">
      <c r="A82" s="415"/>
      <c r="B82" s="197"/>
      <c r="F82" s="197"/>
      <c r="G82" s="197"/>
      <c r="H82" s="129"/>
      <c r="I82" s="201"/>
      <c r="J82" s="197"/>
      <c r="K82" s="197"/>
      <c r="L82" s="197"/>
      <c r="M82" s="200" t="e">
        <f>ROUND((M81-M80)/5,2)*5</f>
        <v>#VALUE!</v>
      </c>
      <c r="N82" s="197" t="s">
        <v>22</v>
      </c>
      <c r="O82" s="197"/>
      <c r="P82" s="197"/>
      <c r="Q82" s="197"/>
      <c r="R82" s="197"/>
      <c r="S82" s="197"/>
      <c r="T82" s="197"/>
      <c r="U82" s="197"/>
      <c r="AB82" s="128"/>
      <c r="AC82" s="128"/>
    </row>
    <row r="83" spans="1:29" s="127" customFormat="1" x14ac:dyDescent="0.2">
      <c r="A83" s="196"/>
      <c r="B83" s="196"/>
      <c r="F83" s="196"/>
      <c r="G83" s="196"/>
      <c r="H83" s="196"/>
      <c r="I83" s="196"/>
      <c r="J83" s="196"/>
      <c r="K83" s="196"/>
      <c r="L83" s="196"/>
      <c r="M83" s="196"/>
      <c r="N83" s="196"/>
      <c r="O83" s="196"/>
      <c r="P83" s="196"/>
      <c r="Q83" s="196"/>
      <c r="R83" s="196"/>
      <c r="AB83" s="128"/>
      <c r="AC83" s="128"/>
    </row>
    <row r="84" spans="1:29" s="127" customFormat="1" x14ac:dyDescent="0.2">
      <c r="A84" s="196"/>
      <c r="B84" s="196"/>
      <c r="F84" s="196"/>
      <c r="G84" s="196"/>
      <c r="H84" s="196"/>
      <c r="I84" s="196"/>
      <c r="J84" s="196"/>
      <c r="K84" s="196"/>
      <c r="L84" s="196"/>
      <c r="M84" s="196"/>
      <c r="N84" s="196"/>
      <c r="O84" s="196"/>
      <c r="P84" s="196"/>
      <c r="Q84" s="196"/>
      <c r="R84" s="196"/>
      <c r="AB84" s="128"/>
      <c r="AC84" s="128"/>
    </row>
    <row r="85" spans="1:29" s="127" customFormat="1" x14ac:dyDescent="0.2">
      <c r="B85" s="196"/>
      <c r="F85" s="196"/>
      <c r="G85" s="196"/>
      <c r="H85" s="196"/>
      <c r="I85" s="196"/>
      <c r="J85" s="196"/>
      <c r="K85" s="196"/>
      <c r="L85" s="196"/>
      <c r="M85" s="196"/>
      <c r="N85" s="196"/>
      <c r="O85" s="196"/>
      <c r="P85" s="196"/>
      <c r="Q85" s="196"/>
      <c r="R85" s="196"/>
      <c r="AB85" s="128"/>
      <c r="AC85" s="128"/>
    </row>
    <row r="86" spans="1:29" s="127" customFormat="1" x14ac:dyDescent="0.2">
      <c r="AB86" s="128"/>
      <c r="AC86" s="128"/>
    </row>
    <row r="87" spans="1:29" s="127" customFormat="1" x14ac:dyDescent="0.2">
      <c r="AB87" s="128"/>
      <c r="AC87" s="128"/>
    </row>
    <row r="88" spans="1:29" s="127" customFormat="1" x14ac:dyDescent="0.2">
      <c r="AB88" s="128"/>
      <c r="AC88" s="128"/>
    </row>
    <row r="89" spans="1:29" s="127" customFormat="1" x14ac:dyDescent="0.2">
      <c r="AB89" s="128"/>
      <c r="AC89" s="128"/>
    </row>
    <row r="90" spans="1:29" s="127" customFormat="1" x14ac:dyDescent="0.2">
      <c r="AB90" s="128"/>
      <c r="AC90" s="128"/>
    </row>
    <row r="91" spans="1:29" s="127" customFormat="1" x14ac:dyDescent="0.2">
      <c r="AB91" s="128"/>
      <c r="AC91" s="128"/>
    </row>
    <row r="92" spans="1:29" s="127" customFormat="1" x14ac:dyDescent="0.2">
      <c r="AB92" s="128"/>
      <c r="AC92" s="128"/>
    </row>
    <row r="93" spans="1:29" s="127" customFormat="1" x14ac:dyDescent="0.2">
      <c r="AB93" s="128"/>
      <c r="AC93" s="128"/>
    </row>
    <row r="94" spans="1:29" s="127" customFormat="1" x14ac:dyDescent="0.2">
      <c r="AB94" s="128"/>
      <c r="AC94" s="128"/>
    </row>
    <row r="95" spans="1:29" s="127" customFormat="1" x14ac:dyDescent="0.2">
      <c r="AB95" s="128"/>
      <c r="AC95" s="128"/>
    </row>
    <row r="96" spans="1:29" s="127" customFormat="1" x14ac:dyDescent="0.2">
      <c r="AB96" s="128"/>
      <c r="AC96" s="128"/>
    </row>
    <row r="97" spans="4:31" s="79" customFormat="1" x14ac:dyDescent="0.2">
      <c r="D97" s="195"/>
      <c r="V97" s="114"/>
      <c r="W97" s="114"/>
      <c r="X97" s="114"/>
      <c r="Y97" s="114"/>
      <c r="Z97" s="114"/>
      <c r="AA97" s="114"/>
      <c r="AB97" s="115"/>
      <c r="AC97" s="115"/>
      <c r="AD97" s="127"/>
      <c r="AE97" s="127"/>
    </row>
    <row r="98" spans="4:31" s="79" customFormat="1" x14ac:dyDescent="0.2">
      <c r="D98" s="195"/>
      <c r="V98" s="114"/>
      <c r="W98" s="114"/>
      <c r="X98" s="114"/>
      <c r="Y98" s="114"/>
      <c r="Z98" s="114"/>
      <c r="AA98" s="114"/>
      <c r="AB98" s="115"/>
      <c r="AC98" s="115"/>
      <c r="AD98" s="127"/>
      <c r="AE98" s="127"/>
    </row>
    <row r="99" spans="4:31" s="79" customFormat="1" x14ac:dyDescent="0.2">
      <c r="D99" s="195"/>
      <c r="E99" s="195"/>
      <c r="V99" s="114"/>
      <c r="W99" s="114"/>
      <c r="X99" s="114"/>
      <c r="Y99" s="114"/>
      <c r="Z99" s="114"/>
      <c r="AA99" s="114"/>
      <c r="AB99" s="115"/>
      <c r="AC99" s="115"/>
      <c r="AD99" s="127"/>
      <c r="AE99" s="127"/>
    </row>
    <row r="100" spans="4:31" s="79" customFormat="1" x14ac:dyDescent="0.2">
      <c r="V100" s="114"/>
      <c r="W100" s="114"/>
      <c r="X100" s="114"/>
      <c r="Y100" s="114"/>
      <c r="Z100" s="114"/>
      <c r="AA100" s="114"/>
      <c r="AB100" s="115"/>
      <c r="AC100" s="115"/>
      <c r="AD100" s="127"/>
      <c r="AE100" s="127"/>
    </row>
    <row r="101" spans="4:31" s="79" customFormat="1" x14ac:dyDescent="0.2">
      <c r="V101" s="114"/>
      <c r="W101" s="114"/>
      <c r="X101" s="114"/>
      <c r="Y101" s="114"/>
      <c r="Z101" s="114"/>
      <c r="AA101" s="114"/>
      <c r="AB101" s="115"/>
      <c r="AC101" s="115"/>
      <c r="AD101" s="127"/>
      <c r="AE101" s="127"/>
    </row>
    <row r="102" spans="4:31" s="79" customFormat="1" x14ac:dyDescent="0.2">
      <c r="V102" s="114"/>
      <c r="W102" s="114"/>
      <c r="X102" s="114"/>
      <c r="Y102" s="114"/>
      <c r="Z102" s="114"/>
      <c r="AA102" s="114"/>
      <c r="AB102" s="115"/>
      <c r="AC102" s="115"/>
      <c r="AD102" s="127"/>
      <c r="AE102" s="127"/>
    </row>
    <row r="103" spans="4:31" s="79" customFormat="1" x14ac:dyDescent="0.2">
      <c r="V103" s="114"/>
      <c r="W103" s="114"/>
      <c r="X103" s="114"/>
      <c r="Y103" s="114"/>
      <c r="Z103" s="114"/>
      <c r="AA103" s="114"/>
      <c r="AB103" s="115"/>
      <c r="AC103" s="115"/>
      <c r="AD103" s="127"/>
      <c r="AE103" s="127"/>
    </row>
  </sheetData>
  <sheetProtection algorithmName="SHA-512" hashValue="ACT4xhkmL8zx+XxqBPjP6T+pQ9GDRZIEg5anq2zIYXrznmzm8amg4xkgnfHaBMe1UuF+cPAGtMO2SLquHEUyRw==" saltValue="bWzZpdFAO6d2Gcqd2pdt3Q==" spinCount="100000" sheet="1" selectLockedCells="1"/>
  <mergeCells count="59">
    <mergeCell ref="C43:K43"/>
    <mergeCell ref="M43:N45"/>
    <mergeCell ref="Q43:T45"/>
    <mergeCell ref="C44:K44"/>
    <mergeCell ref="C45:K45"/>
    <mergeCell ref="S36:T36"/>
    <mergeCell ref="S37:T37"/>
    <mergeCell ref="S38:T38"/>
    <mergeCell ref="S39:T39"/>
    <mergeCell ref="C40:D40"/>
    <mergeCell ref="S40:T40"/>
    <mergeCell ref="S31:T31"/>
    <mergeCell ref="S32:T32"/>
    <mergeCell ref="S33:T33"/>
    <mergeCell ref="S34:T34"/>
    <mergeCell ref="S35:T35"/>
    <mergeCell ref="S26:T26"/>
    <mergeCell ref="S27:T27"/>
    <mergeCell ref="S28:T28"/>
    <mergeCell ref="S29:T29"/>
    <mergeCell ref="S30:T30"/>
    <mergeCell ref="C25:D25"/>
    <mergeCell ref="S25:T25"/>
    <mergeCell ref="K22:K24"/>
    <mergeCell ref="L22:L23"/>
    <mergeCell ref="M22:M23"/>
    <mergeCell ref="Q22:Q23"/>
    <mergeCell ref="R22:R23"/>
    <mergeCell ref="S22:T24"/>
    <mergeCell ref="E23:E24"/>
    <mergeCell ref="F23:F24"/>
    <mergeCell ref="C20:F20"/>
    <mergeCell ref="N22:N23"/>
    <mergeCell ref="O22:O23"/>
    <mergeCell ref="P22:P23"/>
    <mergeCell ref="C22:D24"/>
    <mergeCell ref="E22:F22"/>
    <mergeCell ref="G22:G24"/>
    <mergeCell ref="H22:H24"/>
    <mergeCell ref="I22:I23"/>
    <mergeCell ref="J22:J24"/>
    <mergeCell ref="C17:G18"/>
    <mergeCell ref="K17:M17"/>
    <mergeCell ref="N17:T17"/>
    <mergeCell ref="C19:G19"/>
    <mergeCell ref="N19:T19"/>
    <mergeCell ref="K11:M11"/>
    <mergeCell ref="C13:G14"/>
    <mergeCell ref="K13:M13"/>
    <mergeCell ref="N13:T13"/>
    <mergeCell ref="C15:G16"/>
    <mergeCell ref="K15:M15"/>
    <mergeCell ref="N15:T15"/>
    <mergeCell ref="A3:L4"/>
    <mergeCell ref="S6:T6"/>
    <mergeCell ref="F8:H8"/>
    <mergeCell ref="M8:T8"/>
    <mergeCell ref="C10:E10"/>
    <mergeCell ref="I6:O6"/>
  </mergeCells>
  <conditionalFormatting sqref="Q8:R8">
    <cfRule type="expression" dxfId="188" priority="10" stopIfTrue="1">
      <formula>W17=1</formula>
    </cfRule>
  </conditionalFormatting>
  <conditionalFormatting sqref="S8:T8">
    <cfRule type="expression" dxfId="187" priority="11" stopIfTrue="1">
      <formula>AB17=1</formula>
    </cfRule>
  </conditionalFormatting>
  <conditionalFormatting sqref="E40:O40 H38:J39 L26:M39 Q40:R40 R26:R39 H26:I37">
    <cfRule type="cellIs" dxfId="186" priority="8" stopIfTrue="1" operator="equal">
      <formula>0</formula>
    </cfRule>
  </conditionalFormatting>
  <conditionalFormatting sqref="G10">
    <cfRule type="cellIs" priority="9" stopIfTrue="1" operator="equal">
      <formula>0</formula>
    </cfRule>
  </conditionalFormatting>
  <conditionalFormatting sqref="N8:O8">
    <cfRule type="expression" dxfId="185" priority="12" stopIfTrue="1">
      <formula>U17=1</formula>
    </cfRule>
  </conditionalFormatting>
  <conditionalFormatting sqref="P8">
    <cfRule type="expression" dxfId="184" priority="7" stopIfTrue="1">
      <formula>V17=1</formula>
    </cfRule>
  </conditionalFormatting>
  <conditionalFormatting sqref="P40">
    <cfRule type="cellIs" dxfId="183" priority="6" stopIfTrue="1" operator="equal">
      <formula>0</formula>
    </cfRule>
  </conditionalFormatting>
  <conditionalFormatting sqref="N26:N37">
    <cfRule type="cellIs" dxfId="182" priority="4" stopIfTrue="1" operator="equal">
      <formula>0</formula>
    </cfRule>
    <cfRule type="expression" dxfId="181" priority="5" stopIfTrue="1">
      <formula>$N$24&lt;&gt;""</formula>
    </cfRule>
  </conditionalFormatting>
  <conditionalFormatting sqref="O26:Q37">
    <cfRule type="cellIs" dxfId="180" priority="2" stopIfTrue="1" operator="equal">
      <formula>0</formula>
    </cfRule>
    <cfRule type="expression" dxfId="179" priority="3" stopIfTrue="1">
      <formula>$N$24&lt;&gt;""</formula>
    </cfRule>
  </conditionalFormatting>
  <conditionalFormatting sqref="M8">
    <cfRule type="expression" dxfId="178" priority="13" stopIfTrue="1">
      <formula>N17=1</formula>
    </cfRule>
  </conditionalFormatting>
  <conditionalFormatting sqref="C38 J38">
    <cfRule type="expression" dxfId="177" priority="1" stopIfTrue="1">
      <formula>$E$40+$F$40+$G$40=0</formula>
    </cfRule>
  </conditionalFormatting>
  <printOptions horizontalCentered="1"/>
  <pageMargins left="0.15748031496062992" right="0.15748031496062992" top="0.19685039370078741" bottom="0.19685039370078741" header="0.78740157480314965" footer="0.51181102362204722"/>
  <pageSetup paperSize="9" scale="76"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FFCC"/>
    <pageSetUpPr fitToPage="1"/>
  </sheetPr>
  <dimension ref="A1:AE103"/>
  <sheetViews>
    <sheetView showGridLines="0" showRowColHeaders="0" zoomScaleNormal="100" workbookViewId="0">
      <selection activeCell="E26" sqref="E26"/>
    </sheetView>
  </sheetViews>
  <sheetFormatPr baseColWidth="10" defaultRowHeight="15" x14ac:dyDescent="0.2"/>
  <cols>
    <col min="1" max="1" width="5.42578125" style="28" customWidth="1"/>
    <col min="2" max="2" width="2.42578125" style="28" customWidth="1"/>
    <col min="3" max="3" width="3" style="28" customWidth="1"/>
    <col min="4" max="4" width="6.5703125" style="28" customWidth="1"/>
    <col min="5" max="5" width="12.28515625" style="28" customWidth="1"/>
    <col min="6" max="6" width="13.7109375" style="28" customWidth="1"/>
    <col min="7" max="7" width="11.7109375" style="28" customWidth="1"/>
    <col min="8" max="8" width="10.140625" style="28" customWidth="1"/>
    <col min="9" max="9" width="12.85546875" style="28" customWidth="1"/>
    <col min="10" max="10" width="11.28515625" style="28" customWidth="1"/>
    <col min="11" max="11" width="11.42578125" style="28"/>
    <col min="12" max="12" width="11" style="28" customWidth="1"/>
    <col min="13" max="13" width="10.5703125" style="28" customWidth="1"/>
    <col min="14" max="14" width="11.5703125" style="28" customWidth="1"/>
    <col min="15" max="16" width="12.140625" style="28" customWidth="1"/>
    <col min="17" max="17" width="10.7109375" style="28" customWidth="1"/>
    <col min="18" max="18" width="13.7109375" style="28" customWidth="1"/>
    <col min="19" max="19" width="3.28515625" style="28" customWidth="1"/>
    <col min="20" max="20" width="9.140625" style="28" customWidth="1"/>
    <col min="21" max="21" width="2.42578125" style="28" customWidth="1"/>
    <col min="22" max="22" width="11.42578125" style="114" hidden="1" customWidth="1"/>
    <col min="23" max="23" width="8.42578125" style="114" hidden="1" customWidth="1"/>
    <col min="24" max="24" width="11.42578125" style="114" hidden="1" customWidth="1"/>
    <col min="25" max="27" width="6" style="114" hidden="1" customWidth="1"/>
    <col min="28" max="29" width="11.42578125" style="115" hidden="1" customWidth="1"/>
    <col min="30" max="30" width="11.42578125" style="114" customWidth="1"/>
    <col min="31" max="31" width="11.42578125" style="114"/>
    <col min="32" max="16384" width="11.42578125" style="28"/>
  </cols>
  <sheetData>
    <row r="1" spans="1:29" s="1" customFormat="1" ht="15.75" customHeight="1" x14ac:dyDescent="0.2">
      <c r="M1" s="211"/>
      <c r="N1" s="211"/>
      <c r="O1" s="211"/>
      <c r="P1" s="211"/>
      <c r="Q1" s="211"/>
      <c r="R1" s="211"/>
      <c r="S1" s="211"/>
      <c r="T1" s="211"/>
      <c r="U1" s="211"/>
      <c r="V1" s="412"/>
      <c r="W1" s="412"/>
      <c r="X1" s="412"/>
      <c r="Y1" s="412"/>
      <c r="Z1" s="412"/>
      <c r="AA1" s="412"/>
      <c r="AB1" s="412"/>
      <c r="AC1" s="413"/>
    </row>
    <row r="2" spans="1:29" s="1" customFormat="1" ht="3.75" customHeight="1" x14ac:dyDescent="0.2">
      <c r="B2" s="16"/>
      <c r="C2" s="16"/>
      <c r="D2" s="16"/>
      <c r="E2" s="16"/>
      <c r="F2" s="16"/>
      <c r="G2" s="16"/>
      <c r="H2" s="16"/>
      <c r="I2" s="16"/>
      <c r="J2" s="16"/>
      <c r="K2" s="16"/>
      <c r="L2" s="16"/>
      <c r="M2" s="335"/>
      <c r="N2" s="335"/>
      <c r="O2" s="335"/>
      <c r="P2" s="335"/>
      <c r="Q2" s="335"/>
      <c r="R2" s="335"/>
      <c r="S2" s="335"/>
      <c r="T2" s="335"/>
      <c r="U2" s="336"/>
      <c r="V2" s="211"/>
      <c r="W2" s="211"/>
      <c r="X2" s="211"/>
      <c r="Y2" s="211"/>
      <c r="Z2" s="211"/>
      <c r="AA2" s="211"/>
      <c r="AB2" s="211"/>
    </row>
    <row r="3" spans="1:29" s="1" customFormat="1" ht="8.25" customHeight="1" x14ac:dyDescent="0.2">
      <c r="A3" s="508" t="s">
        <v>215</v>
      </c>
      <c r="B3" s="508"/>
      <c r="C3" s="508"/>
      <c r="D3" s="508"/>
      <c r="E3" s="508"/>
      <c r="F3" s="508"/>
      <c r="G3" s="508"/>
      <c r="H3" s="508"/>
      <c r="I3" s="508"/>
      <c r="J3" s="508"/>
      <c r="K3" s="508"/>
      <c r="L3" s="508"/>
      <c r="M3" s="335"/>
      <c r="N3" s="335"/>
      <c r="O3" s="335"/>
      <c r="P3" s="335"/>
      <c r="Q3" s="335"/>
      <c r="R3" s="335"/>
      <c r="S3" s="335"/>
      <c r="T3" s="335"/>
      <c r="U3" s="336"/>
      <c r="V3" s="211"/>
      <c r="W3" s="211"/>
      <c r="X3" s="211"/>
      <c r="Y3" s="211"/>
      <c r="Z3" s="211"/>
      <c r="AA3" s="211"/>
      <c r="AB3" s="211"/>
    </row>
    <row r="4" spans="1:29" s="1" customFormat="1" ht="9.75" customHeight="1" x14ac:dyDescent="0.2">
      <c r="A4" s="508"/>
      <c r="B4" s="508"/>
      <c r="C4" s="508"/>
      <c r="D4" s="508"/>
      <c r="E4" s="508"/>
      <c r="F4" s="508"/>
      <c r="G4" s="508"/>
      <c r="H4" s="508"/>
      <c r="I4" s="508"/>
      <c r="J4" s="508"/>
      <c r="K4" s="508"/>
      <c r="L4" s="508"/>
      <c r="M4" s="335"/>
      <c r="N4" s="335"/>
      <c r="O4" s="335"/>
      <c r="P4" s="335"/>
      <c r="Q4" s="335"/>
      <c r="R4" s="335"/>
      <c r="S4" s="335"/>
      <c r="T4" s="335"/>
      <c r="U4" s="336"/>
      <c r="V4" s="211"/>
      <c r="W4" s="211"/>
      <c r="X4" s="211"/>
      <c r="Y4" s="211"/>
      <c r="Z4" s="211"/>
      <c r="AA4" s="211"/>
      <c r="AB4" s="211"/>
    </row>
    <row r="5" spans="1:29" ht="6.75" customHeight="1" x14ac:dyDescent="0.2">
      <c r="B5" s="47"/>
      <c r="C5" s="47"/>
      <c r="D5" s="47"/>
      <c r="E5" s="47"/>
      <c r="F5" s="47"/>
      <c r="G5" s="47"/>
      <c r="H5" s="47"/>
      <c r="I5" s="47"/>
      <c r="J5" s="47"/>
      <c r="K5" s="47"/>
      <c r="L5" s="47"/>
      <c r="M5" s="47"/>
      <c r="N5" s="47"/>
      <c r="O5" s="47"/>
      <c r="P5" s="47"/>
      <c r="Q5" s="47"/>
      <c r="R5" s="47"/>
      <c r="S5" s="47"/>
      <c r="T5" s="47"/>
      <c r="U5" s="47"/>
      <c r="V5" s="116"/>
      <c r="W5" s="116"/>
      <c r="X5" s="116"/>
      <c r="Y5" s="116"/>
      <c r="Z5" s="116"/>
      <c r="AA5" s="116"/>
    </row>
    <row r="6" spans="1:29" ht="29.25" customHeight="1" x14ac:dyDescent="0.35">
      <c r="B6" s="47"/>
      <c r="C6" s="46" t="s">
        <v>217</v>
      </c>
      <c r="D6" s="47"/>
      <c r="E6" s="47"/>
      <c r="F6" s="47"/>
      <c r="G6" s="238"/>
      <c r="H6" s="47"/>
      <c r="I6" s="626" t="str">
        <f>IF(SUM(Y26:Y37)=0,"",IF(MAX(Y26:Y37)-MIN(Y26:Y37)&gt;COUNTIF(Y26:Y37,"&gt;0")-1,"Pagamento interrotto del salario. Si prega di utilizzare due schede dei salari!",""))</f>
        <v/>
      </c>
      <c r="J6" s="626"/>
      <c r="K6" s="626"/>
      <c r="L6" s="626"/>
      <c r="M6" s="626"/>
      <c r="N6" s="626"/>
      <c r="O6" s="626"/>
      <c r="P6" s="342"/>
      <c r="Q6" s="342"/>
      <c r="R6" s="342"/>
      <c r="S6" s="548">
        <f>Notifica!J8</f>
        <v>2025</v>
      </c>
      <c r="T6" s="548"/>
      <c r="U6" s="47"/>
      <c r="V6" s="116"/>
      <c r="W6" s="116"/>
      <c r="X6" s="116"/>
      <c r="Y6" s="116"/>
      <c r="Z6" s="116"/>
      <c r="AA6" s="116"/>
    </row>
    <row r="7" spans="1:29" ht="15" customHeight="1" x14ac:dyDescent="0.2">
      <c r="B7" s="47"/>
      <c r="C7" s="47"/>
      <c r="D7" s="47"/>
      <c r="E7" s="47"/>
      <c r="F7" s="47"/>
      <c r="G7" s="47"/>
      <c r="H7" s="47"/>
      <c r="I7" s="47"/>
      <c r="J7" s="47"/>
      <c r="K7" s="47"/>
      <c r="L7" s="47"/>
      <c r="M7" s="47"/>
      <c r="N7" s="47"/>
      <c r="O7" s="47"/>
      <c r="P7" s="47"/>
      <c r="Q7" s="47"/>
      <c r="R7" s="47"/>
      <c r="S7" s="113"/>
      <c r="T7" s="50"/>
      <c r="U7" s="47"/>
      <c r="V7" s="116">
        <f>IF(K19="uomo",1,2)</f>
        <v>2</v>
      </c>
      <c r="W7" s="116" t="str">
        <f>IF(V7=1,"M","F")</f>
        <v>F</v>
      </c>
      <c r="X7" s="116"/>
      <c r="Y7" s="116"/>
      <c r="Z7" s="116"/>
      <c r="AA7" s="116"/>
    </row>
    <row r="8" spans="1:29" ht="18" customHeight="1" x14ac:dyDescent="0.3">
      <c r="B8" s="47"/>
      <c r="C8" s="51" t="s">
        <v>158</v>
      </c>
      <c r="D8" s="47"/>
      <c r="E8" s="47"/>
      <c r="F8" s="590"/>
      <c r="G8" s="590"/>
      <c r="H8" s="590"/>
      <c r="I8" s="51" t="s">
        <v>126</v>
      </c>
      <c r="J8" s="47"/>
      <c r="K8" s="47"/>
      <c r="L8" s="47"/>
      <c r="M8" s="594"/>
      <c r="N8" s="594"/>
      <c r="O8" s="594"/>
      <c r="P8" s="594"/>
      <c r="Q8" s="594"/>
      <c r="R8" s="594"/>
      <c r="S8" s="594"/>
      <c r="T8" s="594"/>
      <c r="U8" s="47"/>
      <c r="V8" s="206" t="e">
        <f>YEAR(K17)*12+MONTH(K17)</f>
        <v>#VALUE!</v>
      </c>
      <c r="W8" s="116" t="s">
        <v>14</v>
      </c>
      <c r="X8" s="116"/>
      <c r="Y8" s="116"/>
      <c r="Z8" s="116"/>
      <c r="AA8" s="116"/>
    </row>
    <row r="9" spans="1:29" ht="7.5" customHeight="1" x14ac:dyDescent="0.2">
      <c r="B9" s="47"/>
      <c r="C9" s="22"/>
      <c r="D9" s="22"/>
      <c r="E9" s="22"/>
      <c r="F9" s="22"/>
      <c r="G9" s="22"/>
      <c r="H9" s="47"/>
      <c r="I9" s="22"/>
      <c r="J9" s="22"/>
      <c r="K9" s="22"/>
      <c r="L9" s="22"/>
      <c r="M9" s="22"/>
      <c r="N9" s="22"/>
      <c r="O9" s="22"/>
      <c r="P9" s="22"/>
      <c r="Q9" s="22"/>
      <c r="R9" s="111"/>
      <c r="S9" s="111"/>
      <c r="T9" s="22"/>
      <c r="U9" s="47"/>
      <c r="V9" s="206" t="e">
        <f>IF(V7=1,(V8+65*12),IF(YEAR(K17)&lt;1961,V8+64*12,IF(YEAR(K17)=1961,V8+64*12+3,IF(YEAR(K17)=1962,V8+64*12+6,IF(YEAR(K17)=1963,V8+64*12+9,V8+65*12)))))</f>
        <v>#VALUE!</v>
      </c>
      <c r="W9" s="116" t="s">
        <v>15</v>
      </c>
      <c r="X9" s="116"/>
      <c r="Y9" s="116"/>
      <c r="Z9" s="116"/>
      <c r="AA9" s="116"/>
    </row>
    <row r="10" spans="1:29" ht="19.5" customHeight="1" x14ac:dyDescent="0.2">
      <c r="B10" s="47"/>
      <c r="C10" s="591"/>
      <c r="D10" s="592"/>
      <c r="E10" s="592"/>
      <c r="F10" s="316"/>
      <c r="G10" s="317"/>
      <c r="H10" s="47"/>
      <c r="I10" s="47"/>
      <c r="J10" s="47"/>
      <c r="K10" s="47"/>
      <c r="L10" s="47"/>
      <c r="M10" s="47"/>
      <c r="N10" s="47"/>
      <c r="O10" s="47"/>
      <c r="P10" s="47"/>
      <c r="Q10" s="47"/>
      <c r="R10" s="47"/>
      <c r="S10" s="47"/>
      <c r="T10" s="47"/>
      <c r="U10" s="47"/>
      <c r="V10" s="116"/>
      <c r="W10" s="116"/>
      <c r="X10" s="116"/>
      <c r="Y10" s="116"/>
      <c r="Z10" s="116"/>
      <c r="AA10" s="116"/>
    </row>
    <row r="11" spans="1:29" ht="15.75" customHeight="1" x14ac:dyDescent="0.2">
      <c r="B11" s="47"/>
      <c r="C11" s="369" t="str">
        <f>IF('Foglio di base'!$E$7="","","N° cont. ")</f>
        <v/>
      </c>
      <c r="D11" s="369"/>
      <c r="E11" s="370" t="str">
        <f>IF('Foglio di base'!$E$7="","",'Foglio di base'!$E$7)</f>
        <v/>
      </c>
      <c r="F11" s="369"/>
      <c r="G11" s="369"/>
      <c r="H11" s="47"/>
      <c r="I11" s="86" t="s">
        <v>127</v>
      </c>
      <c r="J11" s="52"/>
      <c r="K11" s="554" t="str">
        <f>IF('Foglio di base'!$D$30="","",'Foglio di base'!$D$30)</f>
        <v/>
      </c>
      <c r="L11" s="554"/>
      <c r="M11" s="554"/>
      <c r="N11" s="410"/>
      <c r="O11" s="410"/>
      <c r="P11" s="410"/>
      <c r="Q11" s="410"/>
      <c r="R11" s="409"/>
      <c r="S11" s="409"/>
      <c r="T11" s="409"/>
      <c r="U11" s="47"/>
      <c r="V11" s="116"/>
      <c r="W11" s="116"/>
      <c r="X11" s="116"/>
      <c r="Y11" s="116"/>
      <c r="Z11" s="116"/>
      <c r="AA11" s="116"/>
    </row>
    <row r="12" spans="1:29" ht="6" customHeight="1" x14ac:dyDescent="0.2">
      <c r="B12" s="47"/>
      <c r="C12" s="314"/>
      <c r="D12" s="314"/>
      <c r="E12" s="314"/>
      <c r="F12" s="314"/>
      <c r="G12" s="314"/>
      <c r="H12" s="47"/>
      <c r="I12" s="32"/>
      <c r="J12" s="52"/>
      <c r="K12" s="314"/>
      <c r="L12" s="314"/>
      <c r="M12" s="314"/>
      <c r="N12" s="410"/>
      <c r="O12" s="410"/>
      <c r="P12" s="410"/>
      <c r="Q12" s="410"/>
      <c r="R12" s="409"/>
      <c r="S12" s="409"/>
      <c r="T12" s="409"/>
      <c r="U12" s="47"/>
      <c r="V12" s="116"/>
      <c r="W12" s="116"/>
      <c r="X12" s="116"/>
      <c r="Y12" s="116"/>
      <c r="Z12" s="116"/>
      <c r="AA12" s="116"/>
    </row>
    <row r="13" spans="1:29" ht="15.75" customHeight="1" x14ac:dyDescent="0.2">
      <c r="B13" s="47"/>
      <c r="C13" s="554" t="str">
        <f>IF('Foglio di base'!$E$11="","",'Foglio di base'!$E$11)</f>
        <v/>
      </c>
      <c r="D13" s="554"/>
      <c r="E13" s="554"/>
      <c r="F13" s="554"/>
      <c r="G13" s="554"/>
      <c r="H13" s="47"/>
      <c r="I13" s="32" t="s">
        <v>85</v>
      </c>
      <c r="J13" s="52"/>
      <c r="K13" s="593" t="str">
        <f>IF('Foglio di base'!$E$30="","",'Foglio di base'!$E$30)</f>
        <v/>
      </c>
      <c r="L13" s="593"/>
      <c r="M13" s="593"/>
      <c r="N13" s="595"/>
      <c r="O13" s="595"/>
      <c r="P13" s="595"/>
      <c r="Q13" s="595"/>
      <c r="R13" s="595"/>
      <c r="S13" s="595"/>
      <c r="T13" s="595"/>
      <c r="U13" s="47"/>
      <c r="V13" s="116"/>
      <c r="W13" s="116"/>
      <c r="X13" s="116"/>
      <c r="Y13" s="116"/>
      <c r="Z13" s="116"/>
      <c r="AA13" s="116"/>
    </row>
    <row r="14" spans="1:29" ht="6" customHeight="1" x14ac:dyDescent="0.2">
      <c r="B14" s="47"/>
      <c r="C14" s="554"/>
      <c r="D14" s="554"/>
      <c r="E14" s="554"/>
      <c r="F14" s="554"/>
      <c r="G14" s="554"/>
      <c r="H14" s="47"/>
      <c r="I14" s="32"/>
      <c r="J14" s="52"/>
      <c r="K14" s="314"/>
      <c r="L14" s="314"/>
      <c r="M14" s="314"/>
      <c r="N14" s="410"/>
      <c r="O14" s="410"/>
      <c r="P14" s="410"/>
      <c r="Q14" s="410"/>
      <c r="R14" s="410"/>
      <c r="S14" s="410"/>
      <c r="T14" s="410"/>
      <c r="U14" s="47"/>
      <c r="V14" s="116"/>
      <c r="W14" s="116"/>
      <c r="X14" s="116"/>
      <c r="Y14" s="116"/>
      <c r="Z14" s="116"/>
      <c r="AA14" s="116"/>
    </row>
    <row r="15" spans="1:29" ht="15.75" customHeight="1" x14ac:dyDescent="0.25">
      <c r="B15" s="47"/>
      <c r="C15" s="554" t="str">
        <f>IF('Foglio di base'!$E$13="","",'Foglio di base'!$E$13)</f>
        <v/>
      </c>
      <c r="D15" s="554"/>
      <c r="E15" s="554"/>
      <c r="F15" s="554"/>
      <c r="G15" s="554"/>
      <c r="H15" s="47"/>
      <c r="I15" s="32" t="s">
        <v>128</v>
      </c>
      <c r="J15" s="52"/>
      <c r="K15" s="593" t="str">
        <f>IF('Foglio di base'!$F$30="","",'Foglio di base'!$F$30)</f>
        <v/>
      </c>
      <c r="L15" s="593"/>
      <c r="M15" s="593"/>
      <c r="N15" s="596" t="str">
        <f>IF(Y15="1a","manca il numero AVS",IF(Y15="1b","il numero AVS deve iniziare con '756'",IF(Y15="1c","il formato del numero AVS non è corretto",IF(Y15="1d","secondo il numero di controllo, il numero AVS non è valido",""))))</f>
        <v/>
      </c>
      <c r="O15" s="596"/>
      <c r="P15" s="596"/>
      <c r="Q15" s="596"/>
      <c r="R15" s="596"/>
      <c r="S15" s="596"/>
      <c r="T15" s="596"/>
      <c r="U15" s="47"/>
      <c r="V15" s="116" t="e">
        <f>IF(W41=0,0,IF(W41=12,0,1))</f>
        <v>#VALUE!</v>
      </c>
      <c r="W15" s="116" t="s">
        <v>97</v>
      </c>
      <c r="X15" s="116"/>
      <c r="Y15" s="116" t="str">
        <f>'Foglio di base'!$Q$30</f>
        <v/>
      </c>
      <c r="Z15" s="196"/>
      <c r="AA15" s="116"/>
    </row>
    <row r="16" spans="1:29" ht="6" customHeight="1" x14ac:dyDescent="0.2">
      <c r="B16" s="47"/>
      <c r="C16" s="554"/>
      <c r="D16" s="554"/>
      <c r="E16" s="554"/>
      <c r="F16" s="554"/>
      <c r="G16" s="554"/>
      <c r="H16" s="47"/>
      <c r="I16" s="32"/>
      <c r="J16" s="52"/>
      <c r="K16" s="314"/>
      <c r="L16" s="314"/>
      <c r="M16" s="314"/>
      <c r="N16" s="410"/>
      <c r="O16" s="410"/>
      <c r="P16" s="410"/>
      <c r="Q16" s="410"/>
      <c r="R16" s="326"/>
      <c r="S16" s="326"/>
      <c r="T16" s="326"/>
      <c r="U16" s="47"/>
      <c r="V16" s="116"/>
      <c r="W16" s="116"/>
      <c r="X16" s="116"/>
      <c r="Y16" s="116"/>
      <c r="Z16" s="116"/>
      <c r="AA16" s="116"/>
    </row>
    <row r="17" spans="2:31" ht="15.75" customHeight="1" x14ac:dyDescent="0.2">
      <c r="B17" s="47"/>
      <c r="C17" s="554" t="str">
        <f>IF('Foglio di base'!$E$15="","",'Foglio di base'!$E$15)</f>
        <v/>
      </c>
      <c r="D17" s="554"/>
      <c r="E17" s="554"/>
      <c r="F17" s="554"/>
      <c r="G17" s="554"/>
      <c r="H17" s="47"/>
      <c r="I17" s="84" t="s">
        <v>129</v>
      </c>
      <c r="J17" s="52"/>
      <c r="K17" s="599" t="str">
        <f>IF('Foglio di base'!$G$30="","",'Foglio di base'!$G$30)</f>
        <v/>
      </c>
      <c r="L17" s="599"/>
      <c r="M17" s="599"/>
      <c r="N17" s="597" t="str">
        <f>IF(Y17="","",IF(Y17="2a","manca la data di nascita",IF(Y17="2b","non tenuto a pagare contributi AVS (utilizzare scheda ’Minorenne')",IF(Y17="2c",CONCATENATE("a partire del mese ",V17," utilizzare una scheda separata","")))))</f>
        <v/>
      </c>
      <c r="O17" s="597"/>
      <c r="P17" s="597"/>
      <c r="Q17" s="597"/>
      <c r="R17" s="597"/>
      <c r="S17" s="597"/>
      <c r="T17" s="597"/>
      <c r="U17" s="47"/>
      <c r="V17" s="207" t="e">
        <f>VLOOKUP((13-W41),AB17:AC28,2)</f>
        <v>#VALUE!</v>
      </c>
      <c r="W17" s="116" t="s">
        <v>8</v>
      </c>
      <c r="X17" s="116"/>
      <c r="Y17" s="116" t="str">
        <f>'Foglio di base'!$R$30</f>
        <v/>
      </c>
      <c r="Z17" s="116"/>
      <c r="AA17" s="116"/>
      <c r="AB17" s="121">
        <v>1</v>
      </c>
      <c r="AC17" s="381" t="s">
        <v>164</v>
      </c>
    </row>
    <row r="18" spans="2:31" ht="6" customHeight="1" x14ac:dyDescent="0.2">
      <c r="B18" s="47"/>
      <c r="C18" s="554"/>
      <c r="D18" s="554"/>
      <c r="E18" s="554"/>
      <c r="F18" s="554"/>
      <c r="G18" s="554"/>
      <c r="H18" s="47"/>
      <c r="I18" s="32"/>
      <c r="J18" s="52"/>
      <c r="K18" s="314"/>
      <c r="L18" s="314"/>
      <c r="M18" s="314"/>
      <c r="N18" s="410"/>
      <c r="O18" s="410"/>
      <c r="P18" s="410"/>
      <c r="Q18" s="410"/>
      <c r="R18" s="409"/>
      <c r="S18" s="409"/>
      <c r="T18" s="409"/>
      <c r="U18" s="47"/>
      <c r="V18" s="116"/>
      <c r="W18" s="116"/>
      <c r="X18" s="116"/>
      <c r="Y18" s="116"/>
      <c r="Z18" s="116"/>
      <c r="AA18" s="116"/>
      <c r="AB18" s="121">
        <v>2</v>
      </c>
      <c r="AC18" s="381" t="s">
        <v>165</v>
      </c>
    </row>
    <row r="19" spans="2:31" ht="19.5" customHeight="1" x14ac:dyDescent="0.2">
      <c r="B19" s="47"/>
      <c r="C19" s="554" t="str">
        <f>IF('Foglio di base'!$E$17="","",'Foglio di base'!$E$17)</f>
        <v/>
      </c>
      <c r="D19" s="554"/>
      <c r="E19" s="554"/>
      <c r="F19" s="554"/>
      <c r="G19" s="554"/>
      <c r="H19" s="47"/>
      <c r="I19" s="32" t="s">
        <v>87</v>
      </c>
      <c r="J19" s="52"/>
      <c r="K19" s="112" t="str">
        <f>IF('Foglio di base'!$H$30="","",IF('Foglio di base'!$H$30="F","donna",IF('Foglio di base'!$H$30="M","uomo")))</f>
        <v/>
      </c>
      <c r="L19" s="314"/>
      <c r="M19" s="315"/>
      <c r="N19" s="598" t="str">
        <f>IF(Y19="3a","manca il sesso",IF(Y19="3b","sesso unicamente ’M' o 'F'",""))</f>
        <v/>
      </c>
      <c r="O19" s="598"/>
      <c r="P19" s="598"/>
      <c r="Q19" s="598"/>
      <c r="R19" s="598"/>
      <c r="S19" s="598"/>
      <c r="T19" s="598"/>
      <c r="U19" s="47"/>
      <c r="V19" s="116"/>
      <c r="W19" s="116"/>
      <c r="X19" s="116"/>
      <c r="Y19" s="116" t="str">
        <f>'Foglio di base'!$S$30</f>
        <v/>
      </c>
      <c r="Z19" s="116"/>
      <c r="AA19" s="116"/>
      <c r="AB19" s="121">
        <v>3</v>
      </c>
      <c r="AC19" s="121" t="s">
        <v>166</v>
      </c>
    </row>
    <row r="20" spans="2:31" ht="9.75" customHeight="1" x14ac:dyDescent="0.2">
      <c r="B20" s="47"/>
      <c r="C20" s="589"/>
      <c r="D20" s="589"/>
      <c r="E20" s="589"/>
      <c r="F20" s="589"/>
      <c r="G20" s="256"/>
      <c r="H20" s="47"/>
      <c r="I20" s="47"/>
      <c r="J20" s="35"/>
      <c r="K20" s="55"/>
      <c r="L20" s="55"/>
      <c r="M20" s="38"/>
      <c r="N20" s="55"/>
      <c r="O20" s="55"/>
      <c r="P20" s="54"/>
      <c r="Q20" s="54"/>
      <c r="R20" s="54"/>
      <c r="S20" s="56"/>
      <c r="T20" s="56"/>
      <c r="U20" s="47"/>
      <c r="V20" s="116"/>
      <c r="W20" s="116"/>
      <c r="X20" s="116"/>
      <c r="Y20" s="116"/>
      <c r="Z20" s="116"/>
      <c r="AA20" s="116"/>
      <c r="AB20" s="121">
        <v>4</v>
      </c>
      <c r="AC20" s="381" t="s">
        <v>167</v>
      </c>
    </row>
    <row r="21" spans="2:31" ht="6" customHeight="1" thickBot="1" x14ac:dyDescent="0.25">
      <c r="B21" s="47"/>
      <c r="C21" s="47"/>
      <c r="D21" s="47"/>
      <c r="E21" s="57"/>
      <c r="F21" s="57"/>
      <c r="G21" s="57"/>
      <c r="H21" s="47"/>
      <c r="I21" s="47"/>
      <c r="J21" s="36"/>
      <c r="K21" s="37"/>
      <c r="L21" s="37"/>
      <c r="M21" s="37"/>
      <c r="N21" s="58"/>
      <c r="O21" s="58"/>
      <c r="P21" s="58"/>
      <c r="Q21" s="58"/>
      <c r="R21" s="58"/>
      <c r="S21" s="58"/>
      <c r="T21" s="58"/>
      <c r="U21" s="47"/>
      <c r="V21" s="116"/>
      <c r="W21" s="116"/>
      <c r="X21" s="116"/>
      <c r="Y21" s="116"/>
      <c r="Z21" s="116"/>
      <c r="AA21" s="116"/>
      <c r="AB21" s="121">
        <v>5</v>
      </c>
      <c r="AC21" s="381" t="s">
        <v>168</v>
      </c>
    </row>
    <row r="22" spans="2:31" ht="30.75" customHeight="1" x14ac:dyDescent="0.2">
      <c r="B22" s="47"/>
      <c r="C22" s="606" t="s">
        <v>130</v>
      </c>
      <c r="D22" s="559"/>
      <c r="E22" s="624" t="s">
        <v>141</v>
      </c>
      <c r="F22" s="625"/>
      <c r="G22" s="556" t="s">
        <v>144</v>
      </c>
      <c r="H22" s="609" t="s">
        <v>145</v>
      </c>
      <c r="I22" s="583" t="s">
        <v>146</v>
      </c>
      <c r="J22" s="612" t="s">
        <v>147</v>
      </c>
      <c r="K22" s="556" t="s">
        <v>148</v>
      </c>
      <c r="L22" s="585" t="s">
        <v>149</v>
      </c>
      <c r="M22" s="586" t="s">
        <v>150</v>
      </c>
      <c r="N22" s="587" t="s">
        <v>151</v>
      </c>
      <c r="O22" s="587" t="s">
        <v>152</v>
      </c>
      <c r="P22" s="587" t="s">
        <v>153</v>
      </c>
      <c r="Q22" s="556" t="s">
        <v>154</v>
      </c>
      <c r="R22" s="585" t="s">
        <v>155</v>
      </c>
      <c r="S22" s="558" t="s">
        <v>156</v>
      </c>
      <c r="T22" s="559"/>
      <c r="U22" s="47"/>
      <c r="V22" s="116"/>
      <c r="W22" s="116"/>
      <c r="X22" s="116"/>
      <c r="Y22" s="116"/>
      <c r="Z22" s="116"/>
      <c r="AA22" s="116"/>
      <c r="AB22" s="121">
        <v>6</v>
      </c>
      <c r="AC22" s="381" t="s">
        <v>169</v>
      </c>
    </row>
    <row r="23" spans="2:31" ht="34.5" customHeight="1" x14ac:dyDescent="0.2">
      <c r="B23" s="47"/>
      <c r="C23" s="560"/>
      <c r="D23" s="561"/>
      <c r="E23" s="556" t="s">
        <v>142</v>
      </c>
      <c r="F23" s="587" t="s">
        <v>143</v>
      </c>
      <c r="G23" s="607"/>
      <c r="H23" s="610"/>
      <c r="I23" s="584"/>
      <c r="J23" s="613"/>
      <c r="K23" s="615"/>
      <c r="L23" s="556"/>
      <c r="M23" s="587"/>
      <c r="N23" s="557"/>
      <c r="O23" s="557"/>
      <c r="P23" s="588"/>
      <c r="Q23" s="557"/>
      <c r="R23" s="556"/>
      <c r="S23" s="560"/>
      <c r="T23" s="561"/>
      <c r="U23" s="47"/>
      <c r="V23" s="116"/>
      <c r="W23" s="116"/>
      <c r="X23" s="116"/>
      <c r="Y23" s="116"/>
      <c r="Z23" s="116"/>
      <c r="AA23" s="116"/>
      <c r="AB23" s="121">
        <v>7</v>
      </c>
      <c r="AC23" s="381" t="s">
        <v>170</v>
      </c>
    </row>
    <row r="24" spans="2:31" s="80" customFormat="1" ht="15" customHeight="1" x14ac:dyDescent="0.2">
      <c r="B24" s="75"/>
      <c r="C24" s="562"/>
      <c r="D24" s="563"/>
      <c r="E24" s="608"/>
      <c r="F24" s="557"/>
      <c r="G24" s="608"/>
      <c r="H24" s="611"/>
      <c r="I24" s="94" t="s">
        <v>29</v>
      </c>
      <c r="J24" s="614"/>
      <c r="K24" s="557"/>
      <c r="L24" s="95" t="s">
        <v>30</v>
      </c>
      <c r="M24" s="95" t="s">
        <v>31</v>
      </c>
      <c r="N24" s="318" t="str">
        <f>IF('Foglio di base'!$I$30="","",'Foglio di base'!$I$30)</f>
        <v/>
      </c>
      <c r="O24" s="318" t="str">
        <f>IF('Foglio di base'!$J$30="","",'Foglio di base'!$J$30)</f>
        <v/>
      </c>
      <c r="P24" s="318" t="str">
        <f>IF('Foglio di base'!$K$30="","",'Foglio di base'!$K$30)</f>
        <v/>
      </c>
      <c r="Q24" s="318" t="str">
        <f>IF('Foglio di base'!$L$30="","",'Foglio di base'!$L$30)</f>
        <v/>
      </c>
      <c r="R24" s="95" t="s">
        <v>99</v>
      </c>
      <c r="S24" s="562"/>
      <c r="T24" s="563"/>
      <c r="U24" s="75"/>
      <c r="V24" s="117"/>
      <c r="W24" s="117"/>
      <c r="X24" s="117"/>
      <c r="Y24" s="117"/>
      <c r="Z24" s="117"/>
      <c r="AA24" s="117"/>
      <c r="AB24" s="121">
        <v>8</v>
      </c>
      <c r="AC24" s="381" t="s">
        <v>171</v>
      </c>
      <c r="AD24" s="118"/>
      <c r="AE24" s="119"/>
    </row>
    <row r="25" spans="2:31" s="61" customFormat="1" x14ac:dyDescent="0.2">
      <c r="B25" s="27"/>
      <c r="C25" s="575"/>
      <c r="D25" s="575"/>
      <c r="E25" s="85">
        <v>1</v>
      </c>
      <c r="F25" s="85">
        <v>2</v>
      </c>
      <c r="G25" s="85">
        <v>3</v>
      </c>
      <c r="H25" s="91">
        <v>4</v>
      </c>
      <c r="I25" s="92">
        <v>5</v>
      </c>
      <c r="J25" s="93">
        <v>6</v>
      </c>
      <c r="K25" s="93">
        <v>7</v>
      </c>
      <c r="L25" s="85">
        <v>8</v>
      </c>
      <c r="M25" s="85">
        <v>9</v>
      </c>
      <c r="N25" s="85">
        <v>10</v>
      </c>
      <c r="O25" s="85">
        <v>11</v>
      </c>
      <c r="P25" s="85">
        <v>12</v>
      </c>
      <c r="Q25" s="85">
        <v>13</v>
      </c>
      <c r="R25" s="85">
        <v>14</v>
      </c>
      <c r="S25" s="580">
        <v>15</v>
      </c>
      <c r="T25" s="581"/>
      <c r="U25" s="27"/>
      <c r="V25" s="120" t="s">
        <v>16</v>
      </c>
      <c r="W25" s="120" t="s">
        <v>9</v>
      </c>
      <c r="X25" s="120" t="s">
        <v>17</v>
      </c>
      <c r="Y25" s="120"/>
      <c r="Z25" s="120"/>
      <c r="AA25" s="120"/>
      <c r="AB25" s="121">
        <v>9</v>
      </c>
      <c r="AC25" s="381" t="s">
        <v>172</v>
      </c>
      <c r="AD25" s="122"/>
      <c r="AE25" s="122"/>
    </row>
    <row r="26" spans="2:31" s="61" customFormat="1" ht="24" customHeight="1" x14ac:dyDescent="0.2">
      <c r="B26" s="27"/>
      <c r="C26" s="59">
        <v>1</v>
      </c>
      <c r="D26" s="76" t="s">
        <v>131</v>
      </c>
      <c r="E26" s="258"/>
      <c r="F26" s="258"/>
      <c r="G26" s="258"/>
      <c r="H26" s="8">
        <f>IF((E26+F26+G26)&lt;1,0,IF($K$17="",0,W26*1400))</f>
        <v>0</v>
      </c>
      <c r="I26" s="14">
        <f>IF(H26=0,(E26+F26+G26),IF((E26+F26+G26)&lt;1401,0,(E26+F26+G26-H26)))</f>
        <v>0</v>
      </c>
      <c r="J26" s="259"/>
      <c r="K26" s="259"/>
      <c r="L26" s="5">
        <f>E26+F26+J26+K26</f>
        <v>0</v>
      </c>
      <c r="M26" s="39">
        <f t="shared" ref="M26:M37" si="0">ROUND((I26*X26%)/5,2)*5</f>
        <v>0</v>
      </c>
      <c r="N26" s="258">
        <f>IF($N$24="",0,ROUND(($I26*$N$24%)/5,2)*5)</f>
        <v>0</v>
      </c>
      <c r="O26" s="258">
        <f>IF($O$24="",0,ROUND(($I26*$O$24%)/5,2)*5)</f>
        <v>0</v>
      </c>
      <c r="P26" s="258">
        <f>IF($P$24="",0,ROUND(($I26*$P$24%)/5,2)*5)</f>
        <v>0</v>
      </c>
      <c r="Q26" s="258">
        <f>IF($Q$24="",0,ROUND(($I26*$Q$24%)/5,2)*5)</f>
        <v>0</v>
      </c>
      <c r="R26" s="5">
        <f>L26-M26-N26-O26-P26-Q26</f>
        <v>0</v>
      </c>
      <c r="S26" s="573"/>
      <c r="T26" s="574"/>
      <c r="U26" s="27"/>
      <c r="V26" s="382">
        <f>12*$S$6+1</f>
        <v>24301</v>
      </c>
      <c r="W26" s="383" t="e">
        <f>IF($V26&gt;$V$9,1,0)</f>
        <v>#VALUE!</v>
      </c>
      <c r="X26" s="383">
        <f>IF($K$17="",'Foglio di base'!AH7,IF(W26=0,'Foglio di base'!AH7,'Foglio di base'!AH11))</f>
        <v>6.4</v>
      </c>
      <c r="Y26" s="120" t="str">
        <f>IF((E26+F26+G26)=0,"",1)</f>
        <v/>
      </c>
      <c r="Z26" s="120"/>
      <c r="AA26" s="120"/>
      <c r="AB26" s="121">
        <v>10</v>
      </c>
      <c r="AC26" s="381" t="s">
        <v>173</v>
      </c>
      <c r="AD26" s="122"/>
      <c r="AE26" s="122"/>
    </row>
    <row r="27" spans="2:31" s="61" customFormat="1" ht="24" customHeight="1" x14ac:dyDescent="0.2">
      <c r="B27" s="27"/>
      <c r="C27" s="85">
        <v>2</v>
      </c>
      <c r="D27" s="77" t="s">
        <v>0</v>
      </c>
      <c r="E27" s="258"/>
      <c r="F27" s="258"/>
      <c r="G27" s="258"/>
      <c r="H27" s="8">
        <f>IF((E27+F27+G27)&lt;1,0,IF($K$17="",0,W27*1400))</f>
        <v>0</v>
      </c>
      <c r="I27" s="14">
        <f>IF(H27=0,(E27+F27+G27),IF((E27+F27+G27)&lt;1401,0,(E27+F27+G27-H27)))</f>
        <v>0</v>
      </c>
      <c r="J27" s="259"/>
      <c r="K27" s="259"/>
      <c r="L27" s="39">
        <f>E27+F27+J27+K27</f>
        <v>0</v>
      </c>
      <c r="M27" s="39">
        <f t="shared" si="0"/>
        <v>0</v>
      </c>
      <c r="N27" s="258">
        <f t="shared" ref="N27:N37" si="1">IF($N$24="",0,ROUND(($I27*$N$24%)/5,2)*5)</f>
        <v>0</v>
      </c>
      <c r="O27" s="258">
        <f t="shared" ref="O27:O37" si="2">IF($O$24="",0,ROUND(($I27*$O$24%)/5,2)*5)</f>
        <v>0</v>
      </c>
      <c r="P27" s="258">
        <f t="shared" ref="P27:P37" si="3">IF($P$24="",0,ROUND(($I27*$P$24%)/5,2)*5)</f>
        <v>0</v>
      </c>
      <c r="Q27" s="258">
        <f t="shared" ref="Q27:Q37" si="4">IF($Q$24="",0,ROUND(($I27*$Q$24%)/5,2)*5)</f>
        <v>0</v>
      </c>
      <c r="R27" s="5">
        <f t="shared" ref="R27:R37" si="5">L27-M27-N27-O27-P27-Q27</f>
        <v>0</v>
      </c>
      <c r="S27" s="573"/>
      <c r="T27" s="574"/>
      <c r="U27" s="27"/>
      <c r="V27" s="382">
        <f>12*$S$6+2</f>
        <v>24302</v>
      </c>
      <c r="W27" s="383" t="e">
        <f t="shared" ref="W27:W37" si="6">IF($V27&gt;$V$9,1,0)</f>
        <v>#VALUE!</v>
      </c>
      <c r="X27" s="383">
        <f>IF($K$17="",'Foglio di base'!AH7,IF(W27=0,'Foglio di base'!AH7,'Foglio di base'!AH11))</f>
        <v>6.4</v>
      </c>
      <c r="Y27" s="120" t="str">
        <f>IF((E27+F27+G27)=0,"",2)</f>
        <v/>
      </c>
      <c r="Z27" s="120"/>
      <c r="AA27" s="120"/>
      <c r="AB27" s="121">
        <v>11</v>
      </c>
      <c r="AC27" s="381" t="s">
        <v>174</v>
      </c>
      <c r="AD27" s="122"/>
      <c r="AE27" s="122"/>
    </row>
    <row r="28" spans="2:31" s="61" customFormat="1" ht="24" customHeight="1" x14ac:dyDescent="0.2">
      <c r="B28" s="27"/>
      <c r="C28" s="85">
        <v>3</v>
      </c>
      <c r="D28" s="77" t="s">
        <v>132</v>
      </c>
      <c r="E28" s="258"/>
      <c r="F28" s="258"/>
      <c r="G28" s="258"/>
      <c r="H28" s="8">
        <f t="shared" ref="H28:H37" si="7">IF((E28+F28+G28)&lt;1,0,IF($K$17="",0,W28*1400))</f>
        <v>0</v>
      </c>
      <c r="I28" s="14">
        <f t="shared" ref="I28:I37" si="8">IF(H28=0,(E28+F28+G28),IF((E28+F28+G28)&lt;1401,0,(E28+F28+G28-H28)))</f>
        <v>0</v>
      </c>
      <c r="J28" s="259"/>
      <c r="K28" s="259"/>
      <c r="L28" s="39">
        <f t="shared" ref="L28:L37" si="9">E28+F28+J28+K28</f>
        <v>0</v>
      </c>
      <c r="M28" s="39">
        <f t="shared" si="0"/>
        <v>0</v>
      </c>
      <c r="N28" s="258">
        <f t="shared" si="1"/>
        <v>0</v>
      </c>
      <c r="O28" s="258">
        <f t="shared" si="2"/>
        <v>0</v>
      </c>
      <c r="P28" s="258">
        <f t="shared" si="3"/>
        <v>0</v>
      </c>
      <c r="Q28" s="258">
        <f t="shared" si="4"/>
        <v>0</v>
      </c>
      <c r="R28" s="5">
        <f t="shared" si="5"/>
        <v>0</v>
      </c>
      <c r="S28" s="573"/>
      <c r="T28" s="574"/>
      <c r="U28" s="27"/>
      <c r="V28" s="382">
        <f>12*$S$6+3</f>
        <v>24303</v>
      </c>
      <c r="W28" s="383" t="e">
        <f t="shared" si="6"/>
        <v>#VALUE!</v>
      </c>
      <c r="X28" s="383">
        <f>IF($K$17="",'Foglio di base'!AH7,IF(W28=0,'Foglio di base'!AH7,'Foglio di base'!AH11))</f>
        <v>6.4</v>
      </c>
      <c r="Y28" s="120" t="str">
        <f>IF((E28+F28+G28)=0,"",3)</f>
        <v/>
      </c>
      <c r="Z28" s="120"/>
      <c r="AA28" s="120"/>
      <c r="AB28" s="121">
        <v>12</v>
      </c>
      <c r="AC28" s="381" t="s">
        <v>175</v>
      </c>
      <c r="AD28" s="122"/>
      <c r="AE28" s="122"/>
    </row>
    <row r="29" spans="2:31" s="61" customFormat="1" ht="24" customHeight="1" x14ac:dyDescent="0.2">
      <c r="B29" s="27"/>
      <c r="C29" s="85">
        <v>4</v>
      </c>
      <c r="D29" s="77" t="s">
        <v>133</v>
      </c>
      <c r="E29" s="258"/>
      <c r="F29" s="258"/>
      <c r="G29" s="258"/>
      <c r="H29" s="8">
        <f t="shared" si="7"/>
        <v>0</v>
      </c>
      <c r="I29" s="14">
        <f t="shared" si="8"/>
        <v>0</v>
      </c>
      <c r="J29" s="259"/>
      <c r="K29" s="259"/>
      <c r="L29" s="39">
        <f t="shared" si="9"/>
        <v>0</v>
      </c>
      <c r="M29" s="39">
        <f t="shared" si="0"/>
        <v>0</v>
      </c>
      <c r="N29" s="258">
        <f t="shared" si="1"/>
        <v>0</v>
      </c>
      <c r="O29" s="258">
        <f t="shared" si="2"/>
        <v>0</v>
      </c>
      <c r="P29" s="258">
        <f t="shared" si="3"/>
        <v>0</v>
      </c>
      <c r="Q29" s="258">
        <f t="shared" si="4"/>
        <v>0</v>
      </c>
      <c r="R29" s="5">
        <f t="shared" si="5"/>
        <v>0</v>
      </c>
      <c r="S29" s="573"/>
      <c r="T29" s="574"/>
      <c r="U29" s="27"/>
      <c r="V29" s="382">
        <f>12*$S$6+4</f>
        <v>24304</v>
      </c>
      <c r="W29" s="383" t="e">
        <f t="shared" si="6"/>
        <v>#VALUE!</v>
      </c>
      <c r="X29" s="383">
        <f>IF($K$17="",'Foglio di base'!AH7,IF(W29=0,'Foglio di base'!AH7,'Foglio di base'!AH11))</f>
        <v>6.4</v>
      </c>
      <c r="Y29" s="120" t="str">
        <f>IF((E29+F29+G29)=0,"",4)</f>
        <v/>
      </c>
      <c r="Z29" s="120"/>
      <c r="AA29" s="120"/>
      <c r="AB29" s="121"/>
      <c r="AC29" s="115"/>
      <c r="AD29" s="122"/>
      <c r="AE29" s="122"/>
    </row>
    <row r="30" spans="2:31" s="61" customFormat="1" ht="24" customHeight="1" x14ac:dyDescent="0.2">
      <c r="B30" s="27"/>
      <c r="C30" s="85">
        <v>5</v>
      </c>
      <c r="D30" s="77" t="s">
        <v>134</v>
      </c>
      <c r="E30" s="258"/>
      <c r="F30" s="258"/>
      <c r="G30" s="258"/>
      <c r="H30" s="8">
        <f t="shared" si="7"/>
        <v>0</v>
      </c>
      <c r="I30" s="14">
        <f t="shared" si="8"/>
        <v>0</v>
      </c>
      <c r="J30" s="259"/>
      <c r="K30" s="259"/>
      <c r="L30" s="39">
        <f t="shared" si="9"/>
        <v>0</v>
      </c>
      <c r="M30" s="39">
        <f t="shared" si="0"/>
        <v>0</v>
      </c>
      <c r="N30" s="258">
        <f t="shared" si="1"/>
        <v>0</v>
      </c>
      <c r="O30" s="258">
        <f t="shared" si="2"/>
        <v>0</v>
      </c>
      <c r="P30" s="258">
        <f t="shared" si="3"/>
        <v>0</v>
      </c>
      <c r="Q30" s="258">
        <f t="shared" si="4"/>
        <v>0</v>
      </c>
      <c r="R30" s="5">
        <f t="shared" si="5"/>
        <v>0</v>
      </c>
      <c r="S30" s="573"/>
      <c r="T30" s="574"/>
      <c r="U30" s="27"/>
      <c r="V30" s="382">
        <f>12*$S$6+5</f>
        <v>24305</v>
      </c>
      <c r="W30" s="383" t="e">
        <f t="shared" si="6"/>
        <v>#VALUE!</v>
      </c>
      <c r="X30" s="383">
        <f>IF($K$17="",'Foglio di base'!AH7,IF(W30=0,'Foglio di base'!AH7,'Foglio di base'!AH11))</f>
        <v>6.4</v>
      </c>
      <c r="Y30" s="120" t="str">
        <f>IF((E30+F30+G30)=0,"",5)</f>
        <v/>
      </c>
      <c r="Z30" s="120"/>
      <c r="AA30" s="120"/>
      <c r="AB30" s="121"/>
      <c r="AC30" s="121"/>
      <c r="AD30" s="122"/>
      <c r="AE30" s="122"/>
    </row>
    <row r="31" spans="2:31" s="61" customFormat="1" ht="24" customHeight="1" x14ac:dyDescent="0.2">
      <c r="B31" s="27"/>
      <c r="C31" s="85">
        <v>6</v>
      </c>
      <c r="D31" s="77" t="s">
        <v>135</v>
      </c>
      <c r="E31" s="258"/>
      <c r="F31" s="258"/>
      <c r="G31" s="258"/>
      <c r="H31" s="8">
        <f t="shared" si="7"/>
        <v>0</v>
      </c>
      <c r="I31" s="14">
        <f t="shared" si="8"/>
        <v>0</v>
      </c>
      <c r="J31" s="259"/>
      <c r="K31" s="259"/>
      <c r="L31" s="39">
        <f t="shared" si="9"/>
        <v>0</v>
      </c>
      <c r="M31" s="39">
        <f t="shared" si="0"/>
        <v>0</v>
      </c>
      <c r="N31" s="258">
        <f t="shared" si="1"/>
        <v>0</v>
      </c>
      <c r="O31" s="258">
        <f t="shared" si="2"/>
        <v>0</v>
      </c>
      <c r="P31" s="258">
        <f t="shared" si="3"/>
        <v>0</v>
      </c>
      <c r="Q31" s="258">
        <f t="shared" si="4"/>
        <v>0</v>
      </c>
      <c r="R31" s="5">
        <f t="shared" si="5"/>
        <v>0</v>
      </c>
      <c r="S31" s="573"/>
      <c r="T31" s="574"/>
      <c r="U31" s="27"/>
      <c r="V31" s="382">
        <f>12*$S$6+6</f>
        <v>24306</v>
      </c>
      <c r="W31" s="383" t="e">
        <f t="shared" si="6"/>
        <v>#VALUE!</v>
      </c>
      <c r="X31" s="383">
        <f>IF($K$17="",'Foglio di base'!AH7,IF(W31=0,'Foglio di base'!AH7,'Foglio di base'!AH11))</f>
        <v>6.4</v>
      </c>
      <c r="Y31" s="120" t="str">
        <f>IF((E31+F31+G31)=0,"",6)</f>
        <v/>
      </c>
      <c r="Z31" s="120"/>
      <c r="AA31" s="120"/>
      <c r="AB31" s="121"/>
      <c r="AC31" s="121"/>
      <c r="AD31" s="122"/>
      <c r="AE31" s="122"/>
    </row>
    <row r="32" spans="2:31" s="61" customFormat="1" ht="24" customHeight="1" x14ac:dyDescent="0.2">
      <c r="B32" s="27"/>
      <c r="C32" s="85">
        <v>7</v>
      </c>
      <c r="D32" s="77" t="s">
        <v>136</v>
      </c>
      <c r="E32" s="258"/>
      <c r="F32" s="258"/>
      <c r="G32" s="258"/>
      <c r="H32" s="8">
        <f t="shared" si="7"/>
        <v>0</v>
      </c>
      <c r="I32" s="14">
        <f t="shared" si="8"/>
        <v>0</v>
      </c>
      <c r="J32" s="259"/>
      <c r="K32" s="259"/>
      <c r="L32" s="39">
        <f t="shared" si="9"/>
        <v>0</v>
      </c>
      <c r="M32" s="39">
        <f t="shared" si="0"/>
        <v>0</v>
      </c>
      <c r="N32" s="258">
        <f t="shared" si="1"/>
        <v>0</v>
      </c>
      <c r="O32" s="258">
        <f t="shared" si="2"/>
        <v>0</v>
      </c>
      <c r="P32" s="258">
        <f t="shared" si="3"/>
        <v>0</v>
      </c>
      <c r="Q32" s="258">
        <f t="shared" si="4"/>
        <v>0</v>
      </c>
      <c r="R32" s="5">
        <f t="shared" si="5"/>
        <v>0</v>
      </c>
      <c r="S32" s="573"/>
      <c r="T32" s="574"/>
      <c r="U32" s="27"/>
      <c r="V32" s="382">
        <f>12*$S$6+7</f>
        <v>24307</v>
      </c>
      <c r="W32" s="383" t="e">
        <f t="shared" si="6"/>
        <v>#VALUE!</v>
      </c>
      <c r="X32" s="383">
        <f>IF($K$17="",'Foglio di base'!AH7,IF(W32=0,'Foglio di base'!AH7,'Foglio di base'!AH11))</f>
        <v>6.4</v>
      </c>
      <c r="Y32" s="120" t="str">
        <f>IF((E32+F32+G32)=0,"",7)</f>
        <v/>
      </c>
      <c r="Z32" s="120"/>
      <c r="AA32" s="120"/>
      <c r="AB32" s="121"/>
      <c r="AC32" s="121"/>
      <c r="AD32" s="122"/>
      <c r="AE32" s="122"/>
    </row>
    <row r="33" spans="1:31" s="61" customFormat="1" ht="24" customHeight="1" x14ac:dyDescent="0.2">
      <c r="B33" s="27"/>
      <c r="C33" s="85">
        <v>8</v>
      </c>
      <c r="D33" s="77" t="s">
        <v>137</v>
      </c>
      <c r="E33" s="258"/>
      <c r="F33" s="258"/>
      <c r="G33" s="258"/>
      <c r="H33" s="8">
        <f t="shared" si="7"/>
        <v>0</v>
      </c>
      <c r="I33" s="14">
        <f t="shared" si="8"/>
        <v>0</v>
      </c>
      <c r="J33" s="259"/>
      <c r="K33" s="259"/>
      <c r="L33" s="39">
        <f t="shared" si="9"/>
        <v>0</v>
      </c>
      <c r="M33" s="39">
        <f t="shared" si="0"/>
        <v>0</v>
      </c>
      <c r="N33" s="258">
        <f t="shared" si="1"/>
        <v>0</v>
      </c>
      <c r="O33" s="258">
        <f t="shared" si="2"/>
        <v>0</v>
      </c>
      <c r="P33" s="258">
        <f t="shared" si="3"/>
        <v>0</v>
      </c>
      <c r="Q33" s="258">
        <f t="shared" si="4"/>
        <v>0</v>
      </c>
      <c r="R33" s="5">
        <f t="shared" si="5"/>
        <v>0</v>
      </c>
      <c r="S33" s="573"/>
      <c r="T33" s="574"/>
      <c r="U33" s="27"/>
      <c r="V33" s="382">
        <f>12*$S$6+8</f>
        <v>24308</v>
      </c>
      <c r="W33" s="383" t="e">
        <f t="shared" si="6"/>
        <v>#VALUE!</v>
      </c>
      <c r="X33" s="383">
        <f>IF($K$17="",'Foglio di base'!AH7,IF(W33=0,'Foglio di base'!AH7,'Foglio di base'!AH11))</f>
        <v>6.4</v>
      </c>
      <c r="Y33" s="120" t="str">
        <f>IF((E33+F33+G33)=0,"",8)</f>
        <v/>
      </c>
      <c r="Z33" s="120"/>
      <c r="AA33" s="120"/>
      <c r="AB33" s="121"/>
      <c r="AC33" s="121"/>
      <c r="AD33" s="122"/>
      <c r="AE33" s="122"/>
    </row>
    <row r="34" spans="1:31" s="61" customFormat="1" ht="24" customHeight="1" x14ac:dyDescent="0.2">
      <c r="B34" s="27"/>
      <c r="C34" s="85">
        <v>9</v>
      </c>
      <c r="D34" s="77" t="s">
        <v>138</v>
      </c>
      <c r="E34" s="258"/>
      <c r="F34" s="258"/>
      <c r="G34" s="258"/>
      <c r="H34" s="8">
        <f t="shared" si="7"/>
        <v>0</v>
      </c>
      <c r="I34" s="14">
        <f t="shared" si="8"/>
        <v>0</v>
      </c>
      <c r="J34" s="259"/>
      <c r="K34" s="259"/>
      <c r="L34" s="39">
        <f t="shared" si="9"/>
        <v>0</v>
      </c>
      <c r="M34" s="39">
        <f t="shared" si="0"/>
        <v>0</v>
      </c>
      <c r="N34" s="258">
        <f t="shared" si="1"/>
        <v>0</v>
      </c>
      <c r="O34" s="258">
        <f t="shared" si="2"/>
        <v>0</v>
      </c>
      <c r="P34" s="258">
        <f t="shared" si="3"/>
        <v>0</v>
      </c>
      <c r="Q34" s="258">
        <f t="shared" si="4"/>
        <v>0</v>
      </c>
      <c r="R34" s="5">
        <f t="shared" si="5"/>
        <v>0</v>
      </c>
      <c r="S34" s="573"/>
      <c r="T34" s="574"/>
      <c r="U34" s="27"/>
      <c r="V34" s="382">
        <f>12*$S$6+9</f>
        <v>24309</v>
      </c>
      <c r="W34" s="383" t="e">
        <f t="shared" si="6"/>
        <v>#VALUE!</v>
      </c>
      <c r="X34" s="383">
        <f>IF($K$17="",'Foglio di base'!AH7,IF(W34=0,'Foglio di base'!AH7,'Foglio di base'!AH11))</f>
        <v>6.4</v>
      </c>
      <c r="Y34" s="120" t="str">
        <f>IF((E34+F34+G34)=0,"",9)</f>
        <v/>
      </c>
      <c r="Z34" s="120"/>
      <c r="AA34" s="120"/>
      <c r="AB34" s="121"/>
      <c r="AC34" s="121"/>
      <c r="AD34" s="122"/>
      <c r="AE34" s="122"/>
    </row>
    <row r="35" spans="1:31" s="61" customFormat="1" ht="24" customHeight="1" x14ac:dyDescent="0.2">
      <c r="B35" s="27"/>
      <c r="C35" s="85">
        <v>10</v>
      </c>
      <c r="D35" s="77" t="s">
        <v>139</v>
      </c>
      <c r="E35" s="258"/>
      <c r="F35" s="258"/>
      <c r="G35" s="258"/>
      <c r="H35" s="8">
        <f t="shared" si="7"/>
        <v>0</v>
      </c>
      <c r="I35" s="14">
        <f t="shared" si="8"/>
        <v>0</v>
      </c>
      <c r="J35" s="259"/>
      <c r="K35" s="259"/>
      <c r="L35" s="39">
        <f t="shared" si="9"/>
        <v>0</v>
      </c>
      <c r="M35" s="39">
        <f t="shared" si="0"/>
        <v>0</v>
      </c>
      <c r="N35" s="258">
        <f t="shared" si="1"/>
        <v>0</v>
      </c>
      <c r="O35" s="258">
        <f t="shared" si="2"/>
        <v>0</v>
      </c>
      <c r="P35" s="258">
        <f t="shared" si="3"/>
        <v>0</v>
      </c>
      <c r="Q35" s="258">
        <f t="shared" si="4"/>
        <v>0</v>
      </c>
      <c r="R35" s="5">
        <f t="shared" si="5"/>
        <v>0</v>
      </c>
      <c r="S35" s="573"/>
      <c r="T35" s="574"/>
      <c r="U35" s="27"/>
      <c r="V35" s="382">
        <f>12*$S$6+10</f>
        <v>24310</v>
      </c>
      <c r="W35" s="383" t="e">
        <f t="shared" si="6"/>
        <v>#VALUE!</v>
      </c>
      <c r="X35" s="383">
        <f>IF($K$17="",'Foglio di base'!AH7,IF(W35=0,'Foglio di base'!AH7,'Foglio di base'!AH11))</f>
        <v>6.4</v>
      </c>
      <c r="Y35" s="120" t="str">
        <f>IF((E35+F35+G35)=0,"",10)</f>
        <v/>
      </c>
      <c r="Z35" s="120"/>
      <c r="AA35" s="120"/>
      <c r="AB35" s="121"/>
      <c r="AC35" s="121"/>
      <c r="AD35" s="122"/>
      <c r="AE35" s="122"/>
    </row>
    <row r="36" spans="1:31" s="61" customFormat="1" ht="24" customHeight="1" x14ac:dyDescent="0.2">
      <c r="B36" s="27"/>
      <c r="C36" s="85">
        <v>11</v>
      </c>
      <c r="D36" s="77" t="s">
        <v>6</v>
      </c>
      <c r="E36" s="258"/>
      <c r="F36" s="258"/>
      <c r="G36" s="258"/>
      <c r="H36" s="8">
        <f t="shared" si="7"/>
        <v>0</v>
      </c>
      <c r="I36" s="14">
        <f t="shared" si="8"/>
        <v>0</v>
      </c>
      <c r="J36" s="259"/>
      <c r="K36" s="259"/>
      <c r="L36" s="39">
        <f t="shared" si="9"/>
        <v>0</v>
      </c>
      <c r="M36" s="39">
        <f t="shared" si="0"/>
        <v>0</v>
      </c>
      <c r="N36" s="258">
        <f t="shared" si="1"/>
        <v>0</v>
      </c>
      <c r="O36" s="258">
        <f t="shared" si="2"/>
        <v>0</v>
      </c>
      <c r="P36" s="258">
        <f t="shared" si="3"/>
        <v>0</v>
      </c>
      <c r="Q36" s="258">
        <f t="shared" si="4"/>
        <v>0</v>
      </c>
      <c r="R36" s="5">
        <f t="shared" si="5"/>
        <v>0</v>
      </c>
      <c r="S36" s="573"/>
      <c r="T36" s="574"/>
      <c r="U36" s="27"/>
      <c r="V36" s="382">
        <f>12*$S$6+11</f>
        <v>24311</v>
      </c>
      <c r="W36" s="383" t="e">
        <f t="shared" si="6"/>
        <v>#VALUE!</v>
      </c>
      <c r="X36" s="383">
        <f>IF($K$17="",'Foglio di base'!AH7,IF(W36=0,'Foglio di base'!AH7,'Foglio di base'!AH11))</f>
        <v>6.4</v>
      </c>
      <c r="Y36" s="120" t="str">
        <f>IF((E36+F36+G36)=0,"",11)</f>
        <v/>
      </c>
      <c r="Z36" s="120"/>
      <c r="AA36" s="120"/>
      <c r="AB36" s="121"/>
      <c r="AC36" s="121"/>
      <c r="AD36" s="122"/>
      <c r="AE36" s="122"/>
    </row>
    <row r="37" spans="1:31" s="61" customFormat="1" ht="24" customHeight="1" thickBot="1" x14ac:dyDescent="0.25">
      <c r="B37" s="27"/>
      <c r="C37" s="85">
        <v>12</v>
      </c>
      <c r="D37" s="78" t="s">
        <v>140</v>
      </c>
      <c r="E37" s="258"/>
      <c r="F37" s="258"/>
      <c r="G37" s="258"/>
      <c r="H37" s="8">
        <f t="shared" si="7"/>
        <v>0</v>
      </c>
      <c r="I37" s="90">
        <f t="shared" si="8"/>
        <v>0</v>
      </c>
      <c r="J37" s="259"/>
      <c r="K37" s="259"/>
      <c r="L37" s="39">
        <f t="shared" si="9"/>
        <v>0</v>
      </c>
      <c r="M37" s="39">
        <f t="shared" si="0"/>
        <v>0</v>
      </c>
      <c r="N37" s="258">
        <f t="shared" si="1"/>
        <v>0</v>
      </c>
      <c r="O37" s="258">
        <f t="shared" si="2"/>
        <v>0</v>
      </c>
      <c r="P37" s="258">
        <f t="shared" si="3"/>
        <v>0</v>
      </c>
      <c r="Q37" s="258">
        <f t="shared" si="4"/>
        <v>0</v>
      </c>
      <c r="R37" s="5">
        <f t="shared" si="5"/>
        <v>0</v>
      </c>
      <c r="S37" s="573"/>
      <c r="T37" s="574"/>
      <c r="U37" s="27"/>
      <c r="V37" s="382">
        <f>12*$S$6+12</f>
        <v>24312</v>
      </c>
      <c r="W37" s="383" t="e">
        <f t="shared" si="6"/>
        <v>#VALUE!</v>
      </c>
      <c r="X37" s="383">
        <f>IF($K$17="",'Foglio di base'!AH7,IF(W37=0,'Foglio di base'!AH7,'Foglio di base'!AH11))</f>
        <v>6.4</v>
      </c>
      <c r="Y37" s="120" t="str">
        <f>IF((E37+F37+G37)=0,"",12)</f>
        <v/>
      </c>
      <c r="Z37" s="120"/>
      <c r="AA37" s="120"/>
      <c r="AB37" s="121"/>
      <c r="AC37" s="121"/>
      <c r="AD37" s="122"/>
      <c r="AE37" s="122"/>
    </row>
    <row r="38" spans="1:31" s="66" customFormat="1" ht="16.5" customHeight="1" x14ac:dyDescent="0.2">
      <c r="B38" s="27"/>
      <c r="C38" s="62" t="e">
        <f>IF(M82&gt;=-1,"",IF((E37+F37+G37)&lt;&gt;0,"Al dipendente vanno rimborsati:","Se è l'ultimo versamento del salario, al dipendente vanno rimborsati:"))</f>
        <v>#VALUE!</v>
      </c>
      <c r="D38" s="63"/>
      <c r="E38" s="64"/>
      <c r="F38" s="64"/>
      <c r="G38" s="64"/>
      <c r="H38" s="43"/>
      <c r="I38" s="40"/>
      <c r="J38" s="45" t="e">
        <f>IF(M82&lt;0,"contributi AD pagati in più","")</f>
        <v>#VALUE!</v>
      </c>
      <c r="K38" s="65"/>
      <c r="L38" s="43"/>
      <c r="M38" s="44" t="str">
        <f>IF(K17="","",IF(M82&gt;=-0.05,0,M82))</f>
        <v/>
      </c>
      <c r="N38" s="64"/>
      <c r="O38" s="64"/>
      <c r="P38" s="64"/>
      <c r="Q38" s="64"/>
      <c r="R38" s="43"/>
      <c r="S38" s="579"/>
      <c r="T38" s="579"/>
      <c r="U38" s="27"/>
      <c r="V38" s="208"/>
      <c r="W38" s="209"/>
      <c r="X38" s="120"/>
      <c r="Y38" s="120"/>
      <c r="Z38" s="120"/>
      <c r="AA38" s="120"/>
      <c r="AB38" s="123"/>
      <c r="AC38" s="123"/>
      <c r="AD38" s="124"/>
      <c r="AE38" s="124"/>
    </row>
    <row r="39" spans="1:31" s="66" customFormat="1" ht="16.5" customHeight="1" thickBot="1" x14ac:dyDescent="0.25">
      <c r="B39" s="27"/>
      <c r="C39" s="67" t="str">
        <f>IF(J39="","",IF((E37+F37+G37)&lt;&gt;0,"Al dipendente vanno rimborsati:","Se è l'ultimo versamento del salario, al dipendente vanno rimborsati:"))</f>
        <v/>
      </c>
      <c r="D39" s="68"/>
      <c r="E39" s="69"/>
      <c r="F39" s="69"/>
      <c r="G39" s="69"/>
      <c r="H39" s="40"/>
      <c r="I39" s="40"/>
      <c r="J39" s="42" t="str">
        <f>IF(K17="","",IF(M65&lt;-1,"franchigia per i pensionati",""))</f>
        <v/>
      </c>
      <c r="K39" s="70"/>
      <c r="L39" s="40"/>
      <c r="M39" s="41" t="str">
        <f>IF(K17="","",IF(M65&gt;=-1,0,M65))</f>
        <v/>
      </c>
      <c r="N39" s="69"/>
      <c r="O39" s="69"/>
      <c r="P39" s="69"/>
      <c r="Q39" s="69"/>
      <c r="R39" s="40"/>
      <c r="S39" s="582"/>
      <c r="T39" s="582"/>
      <c r="U39" s="27"/>
      <c r="V39" s="208"/>
      <c r="W39" s="209"/>
      <c r="X39" s="120"/>
      <c r="Y39" s="120"/>
      <c r="Z39" s="120"/>
      <c r="AA39" s="120"/>
      <c r="AB39" s="123"/>
      <c r="AC39" s="123"/>
      <c r="AD39" s="124"/>
      <c r="AE39" s="124"/>
    </row>
    <row r="40" spans="1:31" ht="22.5" customHeight="1" thickBot="1" x14ac:dyDescent="0.25">
      <c r="B40" s="47"/>
      <c r="C40" s="622" t="s">
        <v>159</v>
      </c>
      <c r="D40" s="623"/>
      <c r="E40" s="6">
        <f t="shared" ref="E40:L40" si="10">SUM(E26:E37)</f>
        <v>0</v>
      </c>
      <c r="F40" s="6">
        <f t="shared" si="10"/>
        <v>0</v>
      </c>
      <c r="G40" s="71">
        <f t="shared" si="10"/>
        <v>0</v>
      </c>
      <c r="H40" s="71">
        <f t="shared" si="10"/>
        <v>0</v>
      </c>
      <c r="I40" s="72">
        <f>IF((E40+F40+G40-H40)&lt;0,0,IF(Y17="2b",0,(E40+F40+G40-H40)))</f>
        <v>0</v>
      </c>
      <c r="J40" s="60">
        <f t="shared" si="10"/>
        <v>0</v>
      </c>
      <c r="K40" s="60">
        <f t="shared" si="10"/>
        <v>0</v>
      </c>
      <c r="L40" s="6">
        <f t="shared" si="10"/>
        <v>0</v>
      </c>
      <c r="M40" s="6">
        <f>IF(I40=0,0,SUM(M26:M39))</f>
        <v>0</v>
      </c>
      <c r="N40" s="6">
        <f>SUM(N26:N37)</f>
        <v>0</v>
      </c>
      <c r="O40" s="6">
        <f>SUM(O26:O37)</f>
        <v>0</v>
      </c>
      <c r="P40" s="6">
        <f>SUM(P26:P37)</f>
        <v>0</v>
      </c>
      <c r="Q40" s="6">
        <f>SUM(Q26:Q37)</f>
        <v>0</v>
      </c>
      <c r="R40" s="6">
        <f>L40-SUM(M40:Q40)</f>
        <v>0</v>
      </c>
      <c r="S40" s="573"/>
      <c r="T40" s="574"/>
      <c r="U40" s="47"/>
      <c r="V40" s="210"/>
      <c r="W40" s="120"/>
      <c r="X40" s="120"/>
      <c r="Y40" s="120"/>
      <c r="Z40" s="120"/>
      <c r="AA40" s="120"/>
    </row>
    <row r="41" spans="1:31" ht="9.75" customHeight="1" x14ac:dyDescent="0.25">
      <c r="B41" s="47"/>
      <c r="C41" s="73"/>
      <c r="D41" s="51"/>
      <c r="E41" s="47"/>
      <c r="F41" s="47"/>
      <c r="G41" s="47"/>
      <c r="H41" s="47"/>
      <c r="I41" s="47"/>
      <c r="J41" s="47"/>
      <c r="K41" s="47"/>
      <c r="L41" s="47"/>
      <c r="M41" s="47"/>
      <c r="N41" s="47"/>
      <c r="O41" s="47"/>
      <c r="P41" s="47"/>
      <c r="Q41" s="47"/>
      <c r="R41" s="74"/>
      <c r="S41" s="74"/>
      <c r="T41" s="74"/>
      <c r="U41" s="47"/>
      <c r="W41" s="114" t="e">
        <f>SUM(W26:W40)</f>
        <v>#VALUE!</v>
      </c>
      <c r="X41" s="120">
        <f>IF($K$17="",'Foglio di base'!AH7,IF(W41=0,'Foglio di base'!AH7,'Foglio di base'!AH11))</f>
        <v>6.4</v>
      </c>
      <c r="Y41" s="120"/>
      <c r="Z41" s="120"/>
      <c r="AA41" s="120"/>
    </row>
    <row r="42" spans="1:31" s="103" customFormat="1" ht="15.75" customHeight="1" x14ac:dyDescent="0.2">
      <c r="B42" s="104"/>
      <c r="C42" s="105" t="s">
        <v>160</v>
      </c>
      <c r="D42" s="106"/>
      <c r="E42" s="105"/>
      <c r="F42" s="105"/>
      <c r="G42" s="107"/>
      <c r="H42" s="107"/>
      <c r="I42" s="107"/>
      <c r="J42" s="107"/>
      <c r="K42" s="107"/>
      <c r="L42" s="105"/>
      <c r="M42" s="105" t="s">
        <v>162</v>
      </c>
      <c r="N42" s="105"/>
      <c r="O42" s="105"/>
      <c r="P42" s="105"/>
      <c r="Q42" s="105" t="s">
        <v>163</v>
      </c>
      <c r="R42" s="104"/>
      <c r="S42" s="104"/>
      <c r="T42" s="104"/>
      <c r="U42" s="104"/>
      <c r="V42" s="125"/>
      <c r="W42" s="125" t="s">
        <v>19</v>
      </c>
      <c r="X42" s="125"/>
      <c r="Y42" s="125"/>
      <c r="Z42" s="125"/>
      <c r="AA42" s="125"/>
      <c r="AB42" s="126"/>
      <c r="AC42" s="126"/>
      <c r="AD42" s="125"/>
      <c r="AE42" s="125"/>
    </row>
    <row r="43" spans="1:31" ht="15" customHeight="1" x14ac:dyDescent="0.2">
      <c r="B43" s="47"/>
      <c r="C43" s="616"/>
      <c r="D43" s="617"/>
      <c r="E43" s="617"/>
      <c r="F43" s="617"/>
      <c r="G43" s="617"/>
      <c r="H43" s="617"/>
      <c r="I43" s="617"/>
      <c r="J43" s="617"/>
      <c r="K43" s="618"/>
      <c r="L43" s="49"/>
      <c r="M43" s="600"/>
      <c r="N43" s="601"/>
      <c r="O43" s="47"/>
      <c r="P43" s="47"/>
      <c r="Q43" s="564"/>
      <c r="R43" s="565"/>
      <c r="S43" s="565"/>
      <c r="T43" s="566"/>
      <c r="U43" s="47"/>
    </row>
    <row r="44" spans="1:31" ht="15" customHeight="1" x14ac:dyDescent="0.2">
      <c r="B44" s="47"/>
      <c r="C44" s="619"/>
      <c r="D44" s="620"/>
      <c r="E44" s="620"/>
      <c r="F44" s="620"/>
      <c r="G44" s="620"/>
      <c r="H44" s="620"/>
      <c r="I44" s="620"/>
      <c r="J44" s="620"/>
      <c r="K44" s="621"/>
      <c r="L44" s="49"/>
      <c r="M44" s="602"/>
      <c r="N44" s="603"/>
      <c r="O44" s="47"/>
      <c r="P44" s="47"/>
      <c r="Q44" s="567"/>
      <c r="R44" s="568"/>
      <c r="S44" s="568"/>
      <c r="T44" s="569"/>
      <c r="U44" s="47"/>
    </row>
    <row r="45" spans="1:31" ht="15" customHeight="1" x14ac:dyDescent="0.2">
      <c r="B45" s="47"/>
      <c r="C45" s="576"/>
      <c r="D45" s="577"/>
      <c r="E45" s="577"/>
      <c r="F45" s="577"/>
      <c r="G45" s="577"/>
      <c r="H45" s="577"/>
      <c r="I45" s="577"/>
      <c r="J45" s="577"/>
      <c r="K45" s="578"/>
      <c r="L45" s="47"/>
      <c r="M45" s="604"/>
      <c r="N45" s="605"/>
      <c r="O45" s="47"/>
      <c r="P45" s="47"/>
      <c r="Q45" s="570"/>
      <c r="R45" s="571"/>
      <c r="S45" s="571"/>
      <c r="T45" s="572"/>
      <c r="U45" s="47"/>
    </row>
    <row r="46" spans="1:31" ht="7.5" customHeight="1" x14ac:dyDescent="0.2">
      <c r="B46" s="47"/>
      <c r="C46" s="319"/>
      <c r="D46" s="319"/>
      <c r="E46" s="319"/>
      <c r="F46" s="319"/>
      <c r="G46" s="319"/>
      <c r="H46" s="319"/>
      <c r="I46" s="319"/>
      <c r="J46" s="319"/>
      <c r="K46" s="319"/>
      <c r="L46" s="52"/>
      <c r="M46" s="257"/>
      <c r="N46" s="257"/>
      <c r="O46" s="52"/>
      <c r="P46" s="320"/>
      <c r="Q46" s="320"/>
      <c r="R46" s="320"/>
      <c r="S46" s="320"/>
      <c r="T46" s="320"/>
      <c r="U46" s="47"/>
    </row>
    <row r="47" spans="1:31" ht="11.25" customHeight="1" x14ac:dyDescent="0.2">
      <c r="B47" s="47"/>
      <c r="C47" s="434" t="s">
        <v>216</v>
      </c>
      <c r="D47" s="47"/>
      <c r="E47" s="47"/>
      <c r="F47" s="47"/>
      <c r="G47" s="47"/>
      <c r="H47" s="47"/>
      <c r="I47" s="47"/>
      <c r="J47" s="47"/>
      <c r="K47" s="47"/>
      <c r="L47" s="47"/>
      <c r="M47" s="47"/>
      <c r="N47" s="47"/>
      <c r="O47" s="47"/>
      <c r="P47" s="47"/>
      <c r="Q47" s="47"/>
      <c r="R47" s="47"/>
      <c r="S47" s="47"/>
      <c r="T47" s="447" t="str">
        <f>'Foglio di base'!N43</f>
        <v>© medisuisse 2025</v>
      </c>
      <c r="U47" s="47"/>
    </row>
    <row r="48" spans="1:31" s="79" customFormat="1" ht="2.25" customHeight="1" x14ac:dyDescent="0.2">
      <c r="A48" s="4"/>
      <c r="B48" s="47"/>
      <c r="C48" s="47"/>
      <c r="D48" s="47"/>
      <c r="E48" s="47"/>
      <c r="F48" s="47"/>
      <c r="G48" s="47"/>
      <c r="H48" s="47"/>
      <c r="I48" s="47"/>
      <c r="J48" s="47"/>
      <c r="K48" s="47"/>
      <c r="L48" s="47"/>
      <c r="M48" s="47"/>
      <c r="N48" s="47"/>
      <c r="O48" s="47"/>
      <c r="P48" s="47"/>
      <c r="Q48" s="47"/>
      <c r="R48" s="47"/>
      <c r="S48" s="47"/>
      <c r="T48" s="47"/>
      <c r="U48" s="47"/>
      <c r="V48" s="114"/>
      <c r="W48" s="114"/>
      <c r="X48" s="114"/>
      <c r="Y48" s="114"/>
      <c r="Z48" s="114"/>
      <c r="AA48" s="114"/>
      <c r="AB48" s="115"/>
      <c r="AC48" s="115"/>
      <c r="AD48" s="114"/>
      <c r="AE48" s="127"/>
    </row>
    <row r="49" spans="1:29" s="127" customFormat="1" hidden="1" x14ac:dyDescent="0.2">
      <c r="A49" s="196"/>
      <c r="B49" s="196"/>
      <c r="C49" s="448" t="str">
        <f>K15</f>
        <v/>
      </c>
      <c r="D49" s="196"/>
      <c r="E49" s="196"/>
      <c r="F49" s="196"/>
      <c r="G49" s="196"/>
      <c r="H49" s="196"/>
      <c r="I49" s="196"/>
      <c r="J49" s="196"/>
      <c r="K49" s="196"/>
      <c r="L49" s="196"/>
      <c r="M49" s="196"/>
      <c r="N49" s="196"/>
      <c r="O49" s="196"/>
      <c r="P49" s="196"/>
      <c r="Q49" s="196"/>
      <c r="R49" s="196"/>
      <c r="S49" s="196"/>
      <c r="T49" s="196"/>
      <c r="U49" s="196"/>
      <c r="AB49" s="128"/>
      <c r="AC49" s="128"/>
    </row>
    <row r="50" spans="1:29" s="129" customFormat="1" ht="15" hidden="1" customHeight="1" x14ac:dyDescent="0.2">
      <c r="A50" s="414"/>
      <c r="B50" s="196"/>
      <c r="C50" s="196"/>
      <c r="D50" s="197" t="s">
        <v>24</v>
      </c>
      <c r="E50" s="196"/>
      <c r="F50" s="196"/>
      <c r="G50" s="198" t="s">
        <v>18</v>
      </c>
      <c r="H50" s="196"/>
      <c r="I50" s="196"/>
      <c r="J50" s="196"/>
      <c r="K50" s="196"/>
      <c r="L50" s="196"/>
      <c r="M50" s="196"/>
      <c r="N50" s="196"/>
      <c r="O50" s="196"/>
      <c r="P50" s="196"/>
      <c r="Q50" s="196"/>
      <c r="R50" s="196"/>
      <c r="S50" s="196"/>
      <c r="T50" s="196"/>
      <c r="U50" s="196"/>
      <c r="AB50" s="128"/>
      <c r="AC50" s="128"/>
    </row>
    <row r="51" spans="1:29" s="129" customFormat="1" ht="15" hidden="1" customHeight="1" x14ac:dyDescent="0.2">
      <c r="A51" s="414"/>
      <c r="B51" s="197"/>
      <c r="C51" s="199"/>
      <c r="D51" s="199"/>
      <c r="E51" s="199"/>
      <c r="F51" s="200"/>
      <c r="G51" s="200" t="e">
        <f>IF(W26=0,0,(E26+F26+G26))</f>
        <v>#VALUE!</v>
      </c>
      <c r="H51" s="200" t="e">
        <f>IF(G51&lt;1,0,1400*W26)</f>
        <v>#VALUE!</v>
      </c>
      <c r="I51" s="200" t="e">
        <f>IF((G51-H51)&lt;1,0,(G51-H51))</f>
        <v>#VALUE!</v>
      </c>
      <c r="J51" s="197"/>
      <c r="K51" s="200"/>
      <c r="L51" s="197"/>
      <c r="M51" s="200" t="e">
        <f>IF(W26=0,0,M26)</f>
        <v>#VALUE!</v>
      </c>
      <c r="N51" s="197"/>
      <c r="O51" s="197"/>
      <c r="P51" s="197"/>
      <c r="Q51" s="197"/>
      <c r="R51" s="197"/>
      <c r="S51" s="197"/>
      <c r="T51" s="197"/>
      <c r="U51" s="197"/>
      <c r="AB51" s="128"/>
      <c r="AC51" s="128"/>
    </row>
    <row r="52" spans="1:29" s="129" customFormat="1" ht="15" hidden="1" customHeight="1" x14ac:dyDescent="0.2">
      <c r="A52" s="414"/>
      <c r="B52" s="197"/>
      <c r="C52" s="127"/>
      <c r="D52" s="127"/>
      <c r="E52" s="127"/>
      <c r="F52" s="200"/>
      <c r="G52" s="200" t="e">
        <f t="shared" ref="G52:G62" si="11">IF(W27=0,0,(E27+F27+G27))</f>
        <v>#VALUE!</v>
      </c>
      <c r="H52" s="200" t="e">
        <f t="shared" ref="H52:H62" si="12">IF(G52&lt;1,0,1400*W27)</f>
        <v>#VALUE!</v>
      </c>
      <c r="I52" s="200" t="e">
        <f t="shared" ref="I52:I62" si="13">IF((G52-H52)&lt;1,0,(G52-H52))</f>
        <v>#VALUE!</v>
      </c>
      <c r="J52" s="197"/>
      <c r="K52" s="201"/>
      <c r="L52" s="202"/>
      <c r="M52" s="200" t="e">
        <f t="shared" ref="M52:M62" si="14">IF(W27=0,0,M27)</f>
        <v>#VALUE!</v>
      </c>
      <c r="N52" s="203"/>
      <c r="O52" s="197"/>
      <c r="P52" s="197"/>
      <c r="Q52" s="197"/>
      <c r="R52" s="197"/>
      <c r="S52" s="197"/>
      <c r="T52" s="197"/>
      <c r="U52" s="197"/>
      <c r="AB52" s="128"/>
      <c r="AC52" s="128"/>
    </row>
    <row r="53" spans="1:29" s="129" customFormat="1" ht="15" hidden="1" customHeight="1" x14ac:dyDescent="0.2">
      <c r="A53" s="414"/>
      <c r="B53" s="197"/>
      <c r="C53" s="127"/>
      <c r="D53" s="127"/>
      <c r="E53" s="127"/>
      <c r="F53" s="200"/>
      <c r="G53" s="200" t="e">
        <f t="shared" si="11"/>
        <v>#VALUE!</v>
      </c>
      <c r="H53" s="200" t="e">
        <f t="shared" si="12"/>
        <v>#VALUE!</v>
      </c>
      <c r="I53" s="200" t="e">
        <f t="shared" si="13"/>
        <v>#VALUE!</v>
      </c>
      <c r="J53" s="197"/>
      <c r="K53" s="201"/>
      <c r="L53" s="202"/>
      <c r="M53" s="200" t="e">
        <f t="shared" si="14"/>
        <v>#VALUE!</v>
      </c>
      <c r="N53" s="203"/>
      <c r="O53" s="197"/>
      <c r="P53" s="197"/>
      <c r="Q53" s="197"/>
      <c r="R53" s="197"/>
      <c r="S53" s="197"/>
      <c r="T53" s="197"/>
      <c r="U53" s="197"/>
      <c r="AB53" s="128"/>
      <c r="AC53" s="128"/>
    </row>
    <row r="54" spans="1:29" s="129" customFormat="1" ht="15" hidden="1" customHeight="1" x14ac:dyDescent="0.2">
      <c r="A54" s="414"/>
      <c r="B54" s="197"/>
      <c r="C54" s="127"/>
      <c r="D54" s="127" t="str">
        <f>MID($C$49,2,1)</f>
        <v/>
      </c>
      <c r="E54" s="127"/>
      <c r="F54" s="200"/>
      <c r="G54" s="200" t="e">
        <f t="shared" si="11"/>
        <v>#VALUE!</v>
      </c>
      <c r="H54" s="200" t="e">
        <f t="shared" si="12"/>
        <v>#VALUE!</v>
      </c>
      <c r="I54" s="200" t="e">
        <f t="shared" si="13"/>
        <v>#VALUE!</v>
      </c>
      <c r="J54" s="197"/>
      <c r="K54" s="201"/>
      <c r="L54" s="202"/>
      <c r="M54" s="200" t="e">
        <f t="shared" si="14"/>
        <v>#VALUE!</v>
      </c>
      <c r="N54" s="204"/>
      <c r="O54" s="197"/>
      <c r="P54" s="197"/>
      <c r="Q54" s="197"/>
      <c r="R54" s="197"/>
      <c r="S54" s="197"/>
      <c r="T54" s="197"/>
      <c r="U54" s="197"/>
      <c r="AB54" s="128"/>
      <c r="AC54" s="128"/>
    </row>
    <row r="55" spans="1:29" s="129" customFormat="1" ht="15" hidden="1" customHeight="1" x14ac:dyDescent="0.2">
      <c r="A55" s="414"/>
      <c r="B55" s="197"/>
      <c r="C55" s="127"/>
      <c r="D55" s="127"/>
      <c r="E55" s="127"/>
      <c r="F55" s="200"/>
      <c r="G55" s="200" t="e">
        <f t="shared" si="11"/>
        <v>#VALUE!</v>
      </c>
      <c r="H55" s="200" t="e">
        <f t="shared" si="12"/>
        <v>#VALUE!</v>
      </c>
      <c r="I55" s="200" t="e">
        <f t="shared" si="13"/>
        <v>#VALUE!</v>
      </c>
      <c r="J55" s="197"/>
      <c r="K55" s="201"/>
      <c r="L55" s="197"/>
      <c r="M55" s="200" t="e">
        <f t="shared" si="14"/>
        <v>#VALUE!</v>
      </c>
      <c r="N55" s="197"/>
      <c r="O55" s="197"/>
      <c r="P55" s="197"/>
      <c r="Q55" s="197"/>
      <c r="R55" s="197"/>
      <c r="S55" s="197"/>
      <c r="T55" s="197"/>
      <c r="U55" s="197"/>
      <c r="AB55" s="128"/>
      <c r="AC55" s="128"/>
    </row>
    <row r="56" spans="1:29" s="129" customFormat="1" ht="15" hidden="1" customHeight="1" x14ac:dyDescent="0.2">
      <c r="A56" s="414"/>
      <c r="B56" s="197"/>
      <c r="C56" s="127"/>
      <c r="D56" s="127"/>
      <c r="E56" s="127"/>
      <c r="F56" s="200"/>
      <c r="G56" s="200" t="e">
        <f t="shared" si="11"/>
        <v>#VALUE!</v>
      </c>
      <c r="H56" s="200" t="e">
        <f t="shared" si="12"/>
        <v>#VALUE!</v>
      </c>
      <c r="I56" s="200" t="e">
        <f t="shared" si="13"/>
        <v>#VALUE!</v>
      </c>
      <c r="J56" s="197"/>
      <c r="K56" s="201"/>
      <c r="L56" s="197"/>
      <c r="M56" s="200" t="e">
        <f t="shared" si="14"/>
        <v>#VALUE!</v>
      </c>
      <c r="N56" s="197"/>
      <c r="O56" s="197"/>
      <c r="P56" s="197"/>
      <c r="Q56" s="197"/>
      <c r="R56" s="197"/>
      <c r="S56" s="197"/>
      <c r="T56" s="197"/>
      <c r="U56" s="197"/>
      <c r="AB56" s="128"/>
      <c r="AC56" s="128"/>
    </row>
    <row r="57" spans="1:29" s="129" customFormat="1" ht="15" hidden="1" customHeight="1" x14ac:dyDescent="0.2">
      <c r="A57" s="414"/>
      <c r="B57" s="197"/>
      <c r="C57" s="127"/>
      <c r="D57" s="127"/>
      <c r="E57" s="127"/>
      <c r="F57" s="200"/>
      <c r="G57" s="200" t="e">
        <f t="shared" si="11"/>
        <v>#VALUE!</v>
      </c>
      <c r="H57" s="200" t="e">
        <f t="shared" si="12"/>
        <v>#VALUE!</v>
      </c>
      <c r="I57" s="200" t="e">
        <f t="shared" si="13"/>
        <v>#VALUE!</v>
      </c>
      <c r="J57" s="197"/>
      <c r="K57" s="201"/>
      <c r="L57" s="197"/>
      <c r="M57" s="200" t="e">
        <f t="shared" si="14"/>
        <v>#VALUE!</v>
      </c>
      <c r="N57" s="197"/>
      <c r="O57" s="197"/>
      <c r="P57" s="197"/>
      <c r="Q57" s="197"/>
      <c r="R57" s="197"/>
      <c r="S57" s="197"/>
      <c r="T57" s="197"/>
      <c r="U57" s="197"/>
      <c r="AB57" s="128"/>
      <c r="AC57" s="128"/>
    </row>
    <row r="58" spans="1:29" s="129" customFormat="1" ht="15" hidden="1" customHeight="1" x14ac:dyDescent="0.2">
      <c r="A58" s="414"/>
      <c r="B58" s="197"/>
      <c r="C58" s="127"/>
      <c r="D58" s="127"/>
      <c r="E58" s="127"/>
      <c r="F58" s="200"/>
      <c r="G58" s="200" t="e">
        <f t="shared" si="11"/>
        <v>#VALUE!</v>
      </c>
      <c r="H58" s="200" t="e">
        <f t="shared" si="12"/>
        <v>#VALUE!</v>
      </c>
      <c r="I58" s="200" t="e">
        <f t="shared" si="13"/>
        <v>#VALUE!</v>
      </c>
      <c r="J58" s="197"/>
      <c r="K58" s="201"/>
      <c r="L58" s="197"/>
      <c r="M58" s="200" t="e">
        <f t="shared" si="14"/>
        <v>#VALUE!</v>
      </c>
      <c r="N58" s="197"/>
      <c r="O58" s="197"/>
      <c r="P58" s="197"/>
      <c r="Q58" s="197"/>
      <c r="R58" s="197"/>
      <c r="S58" s="197"/>
      <c r="T58" s="197"/>
      <c r="U58" s="197"/>
      <c r="AB58" s="128"/>
      <c r="AC58" s="128"/>
    </row>
    <row r="59" spans="1:29" s="129" customFormat="1" ht="15" hidden="1" customHeight="1" x14ac:dyDescent="0.2">
      <c r="A59" s="414"/>
      <c r="B59" s="197"/>
      <c r="C59" s="127"/>
      <c r="D59" s="127"/>
      <c r="E59" s="127"/>
      <c r="F59" s="200"/>
      <c r="G59" s="200" t="e">
        <f t="shared" si="11"/>
        <v>#VALUE!</v>
      </c>
      <c r="H59" s="200" t="e">
        <f t="shared" si="12"/>
        <v>#VALUE!</v>
      </c>
      <c r="I59" s="200" t="e">
        <f t="shared" si="13"/>
        <v>#VALUE!</v>
      </c>
      <c r="J59" s="197"/>
      <c r="K59" s="201"/>
      <c r="L59" s="197"/>
      <c r="M59" s="200" t="e">
        <f t="shared" si="14"/>
        <v>#VALUE!</v>
      </c>
      <c r="N59" s="197"/>
      <c r="O59" s="197"/>
      <c r="P59" s="197"/>
      <c r="Q59" s="197"/>
      <c r="R59" s="197"/>
      <c r="S59" s="197"/>
      <c r="T59" s="197"/>
      <c r="U59" s="197"/>
      <c r="AB59" s="128"/>
      <c r="AC59" s="128"/>
    </row>
    <row r="60" spans="1:29" s="129" customFormat="1" ht="15" hidden="1" customHeight="1" x14ac:dyDescent="0.2">
      <c r="A60" s="414"/>
      <c r="B60" s="197"/>
      <c r="C60" s="127"/>
      <c r="D60" s="127"/>
      <c r="E60" s="127"/>
      <c r="F60" s="200"/>
      <c r="G60" s="200" t="e">
        <f t="shared" si="11"/>
        <v>#VALUE!</v>
      </c>
      <c r="H60" s="200" t="e">
        <f t="shared" si="12"/>
        <v>#VALUE!</v>
      </c>
      <c r="I60" s="200" t="e">
        <f t="shared" si="13"/>
        <v>#VALUE!</v>
      </c>
      <c r="J60" s="197"/>
      <c r="K60" s="201"/>
      <c r="L60" s="197"/>
      <c r="M60" s="200" t="e">
        <f t="shared" si="14"/>
        <v>#VALUE!</v>
      </c>
      <c r="N60" s="197"/>
      <c r="O60" s="197"/>
      <c r="P60" s="197"/>
      <c r="Q60" s="197"/>
      <c r="R60" s="197"/>
      <c r="S60" s="197"/>
      <c r="T60" s="197"/>
      <c r="U60" s="197"/>
      <c r="AB60" s="128"/>
      <c r="AC60" s="128"/>
    </row>
    <row r="61" spans="1:29" s="129" customFormat="1" ht="15" hidden="1" customHeight="1" x14ac:dyDescent="0.2">
      <c r="A61" s="414"/>
      <c r="B61" s="197"/>
      <c r="C61" s="127"/>
      <c r="D61" s="127"/>
      <c r="E61" s="127"/>
      <c r="F61" s="200"/>
      <c r="G61" s="200" t="e">
        <f t="shared" si="11"/>
        <v>#VALUE!</v>
      </c>
      <c r="H61" s="200" t="e">
        <f t="shared" si="12"/>
        <v>#VALUE!</v>
      </c>
      <c r="I61" s="200" t="e">
        <f t="shared" si="13"/>
        <v>#VALUE!</v>
      </c>
      <c r="J61" s="197"/>
      <c r="K61" s="201"/>
      <c r="L61" s="197"/>
      <c r="M61" s="200" t="e">
        <f t="shared" si="14"/>
        <v>#VALUE!</v>
      </c>
      <c r="N61" s="197"/>
      <c r="O61" s="197"/>
      <c r="P61" s="197"/>
      <c r="Q61" s="197"/>
      <c r="R61" s="197"/>
      <c r="S61" s="197"/>
      <c r="T61" s="197"/>
      <c r="U61" s="197"/>
      <c r="AB61" s="128"/>
      <c r="AC61" s="128"/>
    </row>
    <row r="62" spans="1:29" s="129" customFormat="1" ht="15" hidden="1" customHeight="1" x14ac:dyDescent="0.2">
      <c r="A62" s="414"/>
      <c r="B62" s="197"/>
      <c r="C62" s="127"/>
      <c r="D62" s="127"/>
      <c r="E62" s="127"/>
      <c r="F62" s="200"/>
      <c r="G62" s="200" t="e">
        <f t="shared" si="11"/>
        <v>#VALUE!</v>
      </c>
      <c r="H62" s="200" t="e">
        <f t="shared" si="12"/>
        <v>#VALUE!</v>
      </c>
      <c r="I62" s="200" t="e">
        <f t="shared" si="13"/>
        <v>#VALUE!</v>
      </c>
      <c r="J62" s="197"/>
      <c r="K62" s="201"/>
      <c r="L62" s="197"/>
      <c r="M62" s="200" t="e">
        <f t="shared" si="14"/>
        <v>#VALUE!</v>
      </c>
      <c r="N62" s="197"/>
      <c r="O62" s="197"/>
      <c r="P62" s="197"/>
      <c r="Q62" s="197"/>
      <c r="R62" s="197"/>
      <c r="S62" s="197"/>
      <c r="T62" s="197"/>
      <c r="U62" s="197"/>
      <c r="AB62" s="128"/>
      <c r="AC62" s="128"/>
    </row>
    <row r="63" spans="1:29" s="129" customFormat="1" ht="15" hidden="1" customHeight="1" x14ac:dyDescent="0.2">
      <c r="A63" s="414"/>
      <c r="B63" s="197"/>
      <c r="C63" s="127"/>
      <c r="D63" s="127"/>
      <c r="E63" s="127"/>
      <c r="F63" s="197"/>
      <c r="G63" s="200" t="e">
        <f>SUM(G51:G62)</f>
        <v>#VALUE!</v>
      </c>
      <c r="H63" s="200" t="e">
        <f>SUM(H51:H62)</f>
        <v>#VALUE!</v>
      </c>
      <c r="I63" s="200" t="e">
        <f>SUM(I51:I62)</f>
        <v>#VALUE!</v>
      </c>
      <c r="J63" s="197"/>
      <c r="K63" s="201"/>
      <c r="L63" s="197"/>
      <c r="M63" s="200" t="e">
        <f>SUM(M51:M62)</f>
        <v>#VALUE!</v>
      </c>
      <c r="N63" s="197" t="s">
        <v>20</v>
      </c>
      <c r="O63" s="197"/>
      <c r="P63" s="197"/>
      <c r="Q63" s="197"/>
      <c r="R63" s="197"/>
      <c r="S63" s="197"/>
      <c r="T63" s="197"/>
      <c r="U63" s="197"/>
      <c r="AB63" s="128"/>
      <c r="AC63" s="128"/>
    </row>
    <row r="64" spans="1:29" s="129" customFormat="1" ht="15" hidden="1" customHeight="1" x14ac:dyDescent="0.2">
      <c r="A64" s="414"/>
      <c r="B64" s="197"/>
      <c r="C64" s="127"/>
      <c r="D64" s="127"/>
      <c r="E64" s="127"/>
      <c r="F64" s="197"/>
      <c r="G64" s="200"/>
      <c r="H64" s="197" t="e">
        <f>H63/1400</f>
        <v>#VALUE!</v>
      </c>
      <c r="I64" s="201" t="e">
        <f>IF((G63-H63)&lt;0,0,(G63-H63))</f>
        <v>#VALUE!</v>
      </c>
      <c r="J64" s="197"/>
      <c r="K64" s="201"/>
      <c r="L64" s="197"/>
      <c r="M64" s="200" t="e">
        <f>I64*'Foglio di base'!AH11%</f>
        <v>#VALUE!</v>
      </c>
      <c r="N64" s="197" t="s">
        <v>21</v>
      </c>
      <c r="O64" s="197"/>
      <c r="P64" s="197"/>
      <c r="Q64" s="197"/>
      <c r="R64" s="197"/>
      <c r="S64" s="197"/>
      <c r="T64" s="197"/>
      <c r="U64" s="197"/>
      <c r="AB64" s="128"/>
      <c r="AC64" s="128"/>
    </row>
    <row r="65" spans="1:29" s="127" customFormat="1" hidden="1" x14ac:dyDescent="0.2">
      <c r="A65" s="415"/>
      <c r="B65" s="197"/>
      <c r="F65" s="197"/>
      <c r="G65" s="197"/>
      <c r="H65" s="197"/>
      <c r="I65" s="201"/>
      <c r="J65" s="197"/>
      <c r="K65" s="197"/>
      <c r="L65" s="197"/>
      <c r="M65" s="200" t="e">
        <f>ROUND((M64-M63)/5,2)*5</f>
        <v>#VALUE!</v>
      </c>
      <c r="N65" s="197" t="s">
        <v>23</v>
      </c>
      <c r="O65" s="197"/>
      <c r="P65" s="197"/>
      <c r="Q65" s="197"/>
      <c r="R65" s="197"/>
      <c r="S65" s="197"/>
      <c r="T65" s="197"/>
      <c r="U65" s="197"/>
      <c r="AB65" s="128"/>
      <c r="AC65" s="128"/>
    </row>
    <row r="66" spans="1:29" s="127" customFormat="1" hidden="1" x14ac:dyDescent="0.2">
      <c r="A66" s="415"/>
      <c r="B66" s="196"/>
      <c r="F66" s="196"/>
      <c r="G66" s="196"/>
      <c r="H66" s="196"/>
      <c r="I66" s="196"/>
      <c r="J66" s="196"/>
      <c r="K66" s="196"/>
      <c r="L66" s="196"/>
      <c r="M66" s="196"/>
      <c r="N66" s="196"/>
      <c r="O66" s="196"/>
      <c r="P66" s="196"/>
      <c r="Q66" s="196"/>
      <c r="R66" s="196"/>
      <c r="S66" s="196"/>
      <c r="T66" s="196"/>
      <c r="U66" s="196"/>
      <c r="AB66" s="128"/>
      <c r="AC66" s="128"/>
    </row>
    <row r="67" spans="1:29" s="129" customFormat="1" ht="15" hidden="1" customHeight="1" x14ac:dyDescent="0.2">
      <c r="A67" s="414"/>
      <c r="B67" s="196"/>
      <c r="C67" s="127"/>
      <c r="D67" s="127"/>
      <c r="E67" s="127"/>
      <c r="F67" s="196"/>
      <c r="G67" s="198" t="s">
        <v>18</v>
      </c>
      <c r="H67" s="198" t="s">
        <v>27</v>
      </c>
      <c r="I67" s="196"/>
      <c r="J67" s="196"/>
      <c r="K67" s="196"/>
      <c r="L67" s="196"/>
      <c r="M67" s="196"/>
      <c r="N67" s="196"/>
      <c r="O67" s="196"/>
      <c r="P67" s="196"/>
      <c r="Q67" s="196"/>
      <c r="R67" s="196"/>
      <c r="S67" s="196"/>
      <c r="T67" s="196"/>
      <c r="U67" s="196"/>
      <c r="AB67" s="128"/>
      <c r="AC67" s="128"/>
    </row>
    <row r="68" spans="1:29" s="129" customFormat="1" ht="15" hidden="1" customHeight="1" x14ac:dyDescent="0.2">
      <c r="A68" s="414"/>
      <c r="B68" s="197"/>
      <c r="C68" s="127"/>
      <c r="D68" s="127"/>
      <c r="E68" s="127"/>
      <c r="F68" s="200"/>
      <c r="G68" s="200" t="e">
        <f>IF(W26=1,0,(E26+F26+G26))</f>
        <v>#VALUE!</v>
      </c>
      <c r="H68" s="205" t="e">
        <f>IF(G68&gt;0,1,0)</f>
        <v>#VALUE!</v>
      </c>
      <c r="I68" s="200" t="e">
        <f>G68</f>
        <v>#VALUE!</v>
      </c>
      <c r="J68" s="197"/>
      <c r="K68" s="200"/>
      <c r="L68" s="197"/>
      <c r="M68" s="200" t="e">
        <f>I68*1.1%</f>
        <v>#VALUE!</v>
      </c>
      <c r="N68" s="197"/>
      <c r="O68" s="197"/>
      <c r="P68" s="197"/>
      <c r="Q68" s="197"/>
      <c r="R68" s="197"/>
      <c r="S68" s="197"/>
      <c r="T68" s="197"/>
      <c r="U68" s="197"/>
      <c r="AB68" s="128"/>
      <c r="AC68" s="128"/>
    </row>
    <row r="69" spans="1:29" s="129" customFormat="1" ht="15" hidden="1" customHeight="1" x14ac:dyDescent="0.2">
      <c r="A69" s="414"/>
      <c r="B69" s="197"/>
      <c r="C69" s="127"/>
      <c r="D69" s="127"/>
      <c r="E69" s="127"/>
      <c r="F69" s="200"/>
      <c r="G69" s="200" t="e">
        <f t="shared" ref="G69:G79" si="15">IF(W27=1,0,(E27+F27+G27))</f>
        <v>#VALUE!</v>
      </c>
      <c r="H69" s="205" t="e">
        <f t="shared" ref="H69:H79" si="16">IF(G69&gt;0,1,0)</f>
        <v>#VALUE!</v>
      </c>
      <c r="I69" s="200" t="e">
        <f t="shared" ref="I69:I79" si="17">G69</f>
        <v>#VALUE!</v>
      </c>
      <c r="J69" s="197"/>
      <c r="K69" s="201"/>
      <c r="L69" s="202"/>
      <c r="M69" s="200" t="e">
        <f t="shared" ref="M69:M79" si="18">I69*1.1%</f>
        <v>#VALUE!</v>
      </c>
      <c r="N69" s="203"/>
      <c r="O69" s="197"/>
      <c r="P69" s="197"/>
      <c r="Q69" s="197"/>
      <c r="R69" s="197"/>
      <c r="S69" s="197"/>
      <c r="T69" s="197"/>
      <c r="U69" s="197"/>
      <c r="AB69" s="128"/>
      <c r="AC69" s="128"/>
    </row>
    <row r="70" spans="1:29" s="129" customFormat="1" ht="15" hidden="1" customHeight="1" x14ac:dyDescent="0.2">
      <c r="A70" s="414"/>
      <c r="B70" s="197"/>
      <c r="C70" s="127"/>
      <c r="D70" s="127"/>
      <c r="E70" s="127"/>
      <c r="F70" s="200"/>
      <c r="G70" s="200" t="e">
        <f t="shared" si="15"/>
        <v>#VALUE!</v>
      </c>
      <c r="H70" s="205" t="e">
        <f t="shared" si="16"/>
        <v>#VALUE!</v>
      </c>
      <c r="I70" s="200" t="e">
        <f t="shared" si="17"/>
        <v>#VALUE!</v>
      </c>
      <c r="J70" s="197"/>
      <c r="K70" s="201"/>
      <c r="L70" s="202"/>
      <c r="M70" s="200" t="e">
        <f t="shared" si="18"/>
        <v>#VALUE!</v>
      </c>
      <c r="N70" s="203"/>
      <c r="O70" s="197"/>
      <c r="P70" s="197"/>
      <c r="Q70" s="197"/>
      <c r="R70" s="197"/>
      <c r="S70" s="197"/>
      <c r="T70" s="197"/>
      <c r="U70" s="197"/>
      <c r="AB70" s="128"/>
      <c r="AC70" s="128"/>
    </row>
    <row r="71" spans="1:29" s="129" customFormat="1" ht="15" hidden="1" customHeight="1" x14ac:dyDescent="0.2">
      <c r="A71" s="414"/>
      <c r="B71" s="197"/>
      <c r="C71" s="127"/>
      <c r="D71" s="127"/>
      <c r="E71" s="127"/>
      <c r="F71" s="200"/>
      <c r="G71" s="200" t="e">
        <f t="shared" si="15"/>
        <v>#VALUE!</v>
      </c>
      <c r="H71" s="205" t="e">
        <f t="shared" si="16"/>
        <v>#VALUE!</v>
      </c>
      <c r="I71" s="200" t="e">
        <f t="shared" si="17"/>
        <v>#VALUE!</v>
      </c>
      <c r="J71" s="197"/>
      <c r="K71" s="201"/>
      <c r="L71" s="202"/>
      <c r="M71" s="200" t="e">
        <f t="shared" si="18"/>
        <v>#VALUE!</v>
      </c>
      <c r="N71" s="204"/>
      <c r="O71" s="197"/>
      <c r="P71" s="197"/>
      <c r="Q71" s="197"/>
      <c r="R71" s="197"/>
      <c r="S71" s="197"/>
      <c r="T71" s="197"/>
      <c r="U71" s="197"/>
      <c r="AB71" s="128"/>
      <c r="AC71" s="128"/>
    </row>
    <row r="72" spans="1:29" s="129" customFormat="1" ht="15" hidden="1" customHeight="1" x14ac:dyDescent="0.2">
      <c r="A72" s="414"/>
      <c r="B72" s="197"/>
      <c r="C72" s="127"/>
      <c r="D72" s="127"/>
      <c r="E72" s="127"/>
      <c r="F72" s="200"/>
      <c r="G72" s="200" t="e">
        <f t="shared" si="15"/>
        <v>#VALUE!</v>
      </c>
      <c r="H72" s="205" t="e">
        <f t="shared" si="16"/>
        <v>#VALUE!</v>
      </c>
      <c r="I72" s="200" t="e">
        <f t="shared" si="17"/>
        <v>#VALUE!</v>
      </c>
      <c r="J72" s="197"/>
      <c r="K72" s="201"/>
      <c r="L72" s="197"/>
      <c r="M72" s="200" t="e">
        <f t="shared" si="18"/>
        <v>#VALUE!</v>
      </c>
      <c r="N72" s="197"/>
      <c r="O72" s="197"/>
      <c r="P72" s="197"/>
      <c r="Q72" s="197"/>
      <c r="R72" s="197"/>
      <c r="S72" s="197"/>
      <c r="T72" s="197"/>
      <c r="U72" s="197"/>
      <c r="AB72" s="128"/>
      <c r="AC72" s="128"/>
    </row>
    <row r="73" spans="1:29" s="129" customFormat="1" ht="15" hidden="1" customHeight="1" x14ac:dyDescent="0.2">
      <c r="A73" s="414"/>
      <c r="B73" s="197"/>
      <c r="C73" s="127"/>
      <c r="D73" s="127"/>
      <c r="E73" s="127"/>
      <c r="F73" s="200"/>
      <c r="G73" s="200" t="e">
        <f t="shared" si="15"/>
        <v>#VALUE!</v>
      </c>
      <c r="H73" s="205" t="e">
        <f t="shared" si="16"/>
        <v>#VALUE!</v>
      </c>
      <c r="I73" s="200" t="e">
        <f t="shared" si="17"/>
        <v>#VALUE!</v>
      </c>
      <c r="J73" s="197"/>
      <c r="K73" s="201"/>
      <c r="L73" s="197"/>
      <c r="M73" s="200" t="e">
        <f t="shared" si="18"/>
        <v>#VALUE!</v>
      </c>
      <c r="N73" s="197"/>
      <c r="O73" s="197"/>
      <c r="P73" s="197"/>
      <c r="Q73" s="197"/>
      <c r="R73" s="197"/>
      <c r="S73" s="197"/>
      <c r="T73" s="197"/>
      <c r="U73" s="197"/>
      <c r="AB73" s="128"/>
      <c r="AC73" s="128"/>
    </row>
    <row r="74" spans="1:29" s="129" customFormat="1" ht="15" hidden="1" customHeight="1" x14ac:dyDescent="0.2">
      <c r="A74" s="414"/>
      <c r="B74" s="197"/>
      <c r="C74" s="127"/>
      <c r="D74" s="127"/>
      <c r="E74" s="127"/>
      <c r="F74" s="200"/>
      <c r="G74" s="200" t="e">
        <f t="shared" si="15"/>
        <v>#VALUE!</v>
      </c>
      <c r="H74" s="205" t="e">
        <f t="shared" si="16"/>
        <v>#VALUE!</v>
      </c>
      <c r="I74" s="200" t="e">
        <f t="shared" si="17"/>
        <v>#VALUE!</v>
      </c>
      <c r="J74" s="197"/>
      <c r="K74" s="201"/>
      <c r="L74" s="197"/>
      <c r="M74" s="200" t="e">
        <f t="shared" si="18"/>
        <v>#VALUE!</v>
      </c>
      <c r="N74" s="197"/>
      <c r="O74" s="197"/>
      <c r="P74" s="197"/>
      <c r="Q74" s="197"/>
      <c r="R74" s="197"/>
      <c r="S74" s="197"/>
      <c r="T74" s="197"/>
      <c r="U74" s="197"/>
      <c r="AB74" s="128"/>
      <c r="AC74" s="128"/>
    </row>
    <row r="75" spans="1:29" s="129" customFormat="1" ht="15" hidden="1" customHeight="1" x14ac:dyDescent="0.2">
      <c r="A75" s="414"/>
      <c r="B75" s="197"/>
      <c r="C75" s="127"/>
      <c r="D75" s="127"/>
      <c r="E75" s="127"/>
      <c r="F75" s="200"/>
      <c r="G75" s="200" t="e">
        <f t="shared" si="15"/>
        <v>#VALUE!</v>
      </c>
      <c r="H75" s="205" t="e">
        <f t="shared" si="16"/>
        <v>#VALUE!</v>
      </c>
      <c r="I75" s="200" t="e">
        <f t="shared" si="17"/>
        <v>#VALUE!</v>
      </c>
      <c r="J75" s="197"/>
      <c r="K75" s="201"/>
      <c r="L75" s="197"/>
      <c r="M75" s="200" t="e">
        <f t="shared" si="18"/>
        <v>#VALUE!</v>
      </c>
      <c r="N75" s="197"/>
      <c r="O75" s="197"/>
      <c r="P75" s="197"/>
      <c r="Q75" s="197"/>
      <c r="R75" s="197"/>
      <c r="S75" s="197"/>
      <c r="T75" s="197"/>
      <c r="U75" s="197"/>
      <c r="AB75" s="128"/>
      <c r="AC75" s="128"/>
    </row>
    <row r="76" spans="1:29" s="129" customFormat="1" ht="15" hidden="1" customHeight="1" x14ac:dyDescent="0.2">
      <c r="A76" s="414"/>
      <c r="B76" s="197"/>
      <c r="C76" s="127"/>
      <c r="D76" s="127"/>
      <c r="E76" s="127"/>
      <c r="F76" s="200"/>
      <c r="G76" s="200" t="e">
        <f t="shared" si="15"/>
        <v>#VALUE!</v>
      </c>
      <c r="H76" s="205" t="e">
        <f t="shared" si="16"/>
        <v>#VALUE!</v>
      </c>
      <c r="I76" s="200" t="e">
        <f t="shared" si="17"/>
        <v>#VALUE!</v>
      </c>
      <c r="J76" s="197"/>
      <c r="K76" s="201"/>
      <c r="L76" s="197"/>
      <c r="M76" s="200" t="e">
        <f t="shared" si="18"/>
        <v>#VALUE!</v>
      </c>
      <c r="N76" s="197"/>
      <c r="O76" s="197"/>
      <c r="P76" s="197"/>
      <c r="Q76" s="197"/>
      <c r="R76" s="197"/>
      <c r="S76" s="197"/>
      <c r="T76" s="197"/>
      <c r="U76" s="197"/>
      <c r="AB76" s="128"/>
      <c r="AC76" s="128"/>
    </row>
    <row r="77" spans="1:29" s="129" customFormat="1" ht="15" hidden="1" customHeight="1" x14ac:dyDescent="0.2">
      <c r="A77" s="414"/>
      <c r="B77" s="197"/>
      <c r="C77" s="127"/>
      <c r="D77" s="127"/>
      <c r="E77" s="127"/>
      <c r="F77" s="200"/>
      <c r="G77" s="200" t="e">
        <f t="shared" si="15"/>
        <v>#VALUE!</v>
      </c>
      <c r="H77" s="205" t="e">
        <f t="shared" si="16"/>
        <v>#VALUE!</v>
      </c>
      <c r="I77" s="200" t="e">
        <f t="shared" si="17"/>
        <v>#VALUE!</v>
      </c>
      <c r="J77" s="197"/>
      <c r="K77" s="201"/>
      <c r="L77" s="197"/>
      <c r="M77" s="200" t="e">
        <f t="shared" si="18"/>
        <v>#VALUE!</v>
      </c>
      <c r="N77" s="197"/>
      <c r="O77" s="197"/>
      <c r="P77" s="197"/>
      <c r="Q77" s="197"/>
      <c r="R77" s="197"/>
      <c r="S77" s="197"/>
      <c r="T77" s="197"/>
      <c r="U77" s="197"/>
      <c r="AB77" s="128"/>
      <c r="AC77" s="128"/>
    </row>
    <row r="78" spans="1:29" s="129" customFormat="1" ht="15" hidden="1" customHeight="1" x14ac:dyDescent="0.2">
      <c r="A78" s="414"/>
      <c r="B78" s="197"/>
      <c r="C78" s="127"/>
      <c r="D78" s="127"/>
      <c r="E78" s="127"/>
      <c r="F78" s="200"/>
      <c r="G78" s="200" t="e">
        <f t="shared" si="15"/>
        <v>#VALUE!</v>
      </c>
      <c r="H78" s="205" t="e">
        <f t="shared" si="16"/>
        <v>#VALUE!</v>
      </c>
      <c r="I78" s="200" t="e">
        <f t="shared" si="17"/>
        <v>#VALUE!</v>
      </c>
      <c r="J78" s="197"/>
      <c r="K78" s="201"/>
      <c r="L78" s="197"/>
      <c r="M78" s="200" t="e">
        <f t="shared" si="18"/>
        <v>#VALUE!</v>
      </c>
      <c r="N78" s="197"/>
      <c r="O78" s="197"/>
      <c r="P78" s="197"/>
      <c r="Q78" s="197"/>
      <c r="R78" s="197"/>
      <c r="S78" s="197"/>
      <c r="T78" s="197"/>
      <c r="U78" s="197"/>
      <c r="AB78" s="128"/>
      <c r="AC78" s="128"/>
    </row>
    <row r="79" spans="1:29" s="129" customFormat="1" ht="15" hidden="1" customHeight="1" x14ac:dyDescent="0.2">
      <c r="A79" s="414"/>
      <c r="B79" s="197"/>
      <c r="C79" s="127"/>
      <c r="D79" s="127"/>
      <c r="E79" s="127"/>
      <c r="F79" s="200"/>
      <c r="G79" s="200" t="e">
        <f t="shared" si="15"/>
        <v>#VALUE!</v>
      </c>
      <c r="H79" s="205" t="e">
        <f t="shared" si="16"/>
        <v>#VALUE!</v>
      </c>
      <c r="I79" s="200" t="e">
        <f t="shared" si="17"/>
        <v>#VALUE!</v>
      </c>
      <c r="J79" s="197"/>
      <c r="K79" s="201"/>
      <c r="L79" s="197"/>
      <c r="M79" s="200" t="e">
        <f t="shared" si="18"/>
        <v>#VALUE!</v>
      </c>
      <c r="N79" s="197"/>
      <c r="O79" s="197"/>
      <c r="P79" s="197"/>
      <c r="Q79" s="197"/>
      <c r="R79" s="197"/>
      <c r="S79" s="197"/>
      <c r="T79" s="197"/>
      <c r="U79" s="197"/>
      <c r="AB79" s="128"/>
      <c r="AC79" s="128"/>
    </row>
    <row r="80" spans="1:29" s="129" customFormat="1" ht="15" hidden="1" customHeight="1" x14ac:dyDescent="0.2">
      <c r="A80" s="414"/>
      <c r="B80" s="197"/>
      <c r="C80" s="127"/>
      <c r="D80" s="127"/>
      <c r="E80" s="127"/>
      <c r="F80" s="197"/>
      <c r="G80" s="200"/>
      <c r="H80" s="205"/>
      <c r="I80" s="200" t="e">
        <f>SUM(I68:I79)</f>
        <v>#VALUE!</v>
      </c>
      <c r="J80" s="197"/>
      <c r="K80" s="201"/>
      <c r="L80" s="197"/>
      <c r="M80" s="200" t="e">
        <f>SUM(M68:M79)</f>
        <v>#VALUE!</v>
      </c>
      <c r="N80" s="197" t="s">
        <v>25</v>
      </c>
      <c r="O80" s="197"/>
      <c r="P80" s="197"/>
      <c r="Q80" s="197"/>
      <c r="R80" s="197"/>
      <c r="S80" s="197"/>
      <c r="T80" s="197"/>
      <c r="U80" s="197"/>
      <c r="AB80" s="128"/>
      <c r="AC80" s="128"/>
    </row>
    <row r="81" spans="1:29" s="129" customFormat="1" ht="15" hidden="1" customHeight="1" x14ac:dyDescent="0.2">
      <c r="A81" s="414"/>
      <c r="B81" s="197"/>
      <c r="C81" s="127"/>
      <c r="D81" s="127"/>
      <c r="E81" s="127"/>
      <c r="F81" s="197"/>
      <c r="G81" s="200"/>
      <c r="H81" s="205" t="e">
        <f>SUM(H68:H79)</f>
        <v>#VALUE!</v>
      </c>
      <c r="I81" s="200" t="e">
        <f>148200/12*H81</f>
        <v>#VALUE!</v>
      </c>
      <c r="J81" s="197" t="s">
        <v>28</v>
      </c>
      <c r="K81" s="201"/>
      <c r="L81" s="197"/>
      <c r="M81" s="200" t="e">
        <f>I81*1.1%</f>
        <v>#VALUE!</v>
      </c>
      <c r="N81" s="197" t="s">
        <v>26</v>
      </c>
      <c r="O81" s="197"/>
      <c r="P81" s="197"/>
      <c r="Q81" s="197"/>
      <c r="R81" s="197"/>
      <c r="S81" s="197"/>
      <c r="T81" s="197"/>
      <c r="U81" s="197"/>
      <c r="AB81" s="128"/>
      <c r="AC81" s="128"/>
    </row>
    <row r="82" spans="1:29" s="127" customFormat="1" hidden="1" x14ac:dyDescent="0.2">
      <c r="A82" s="415"/>
      <c r="B82" s="197"/>
      <c r="F82" s="197"/>
      <c r="G82" s="197"/>
      <c r="H82" s="129"/>
      <c r="I82" s="201"/>
      <c r="J82" s="197"/>
      <c r="K82" s="197"/>
      <c r="L82" s="197"/>
      <c r="M82" s="200" t="e">
        <f>ROUND((M81-M80)/5,2)*5</f>
        <v>#VALUE!</v>
      </c>
      <c r="N82" s="197" t="s">
        <v>22</v>
      </c>
      <c r="O82" s="197"/>
      <c r="P82" s="197"/>
      <c r="Q82" s="197"/>
      <c r="R82" s="197"/>
      <c r="S82" s="197"/>
      <c r="T82" s="197"/>
      <c r="U82" s="197"/>
      <c r="AB82" s="128"/>
      <c r="AC82" s="128"/>
    </row>
    <row r="83" spans="1:29" s="127" customFormat="1" x14ac:dyDescent="0.2">
      <c r="A83" s="196"/>
      <c r="B83" s="196"/>
      <c r="F83" s="196"/>
      <c r="G83" s="196"/>
      <c r="H83" s="196"/>
      <c r="I83" s="196"/>
      <c r="J83" s="196"/>
      <c r="K83" s="196"/>
      <c r="L83" s="196"/>
      <c r="M83" s="196"/>
      <c r="N83" s="196"/>
      <c r="O83" s="196"/>
      <c r="P83" s="196"/>
      <c r="Q83" s="196"/>
      <c r="R83" s="196"/>
      <c r="AB83" s="128"/>
      <c r="AC83" s="128"/>
    </row>
    <row r="84" spans="1:29" s="127" customFormat="1" x14ac:dyDescent="0.2">
      <c r="A84" s="196"/>
      <c r="B84" s="196"/>
      <c r="F84" s="196"/>
      <c r="G84" s="196"/>
      <c r="H84" s="196"/>
      <c r="I84" s="196"/>
      <c r="J84" s="196"/>
      <c r="K84" s="196"/>
      <c r="L84" s="196"/>
      <c r="M84" s="196"/>
      <c r="N84" s="196"/>
      <c r="O84" s="196"/>
      <c r="P84" s="196"/>
      <c r="Q84" s="196"/>
      <c r="R84" s="196"/>
      <c r="AB84" s="128"/>
      <c r="AC84" s="128"/>
    </row>
    <row r="85" spans="1:29" s="127" customFormat="1" x14ac:dyDescent="0.2">
      <c r="B85" s="196"/>
      <c r="F85" s="196"/>
      <c r="G85" s="196"/>
      <c r="H85" s="196"/>
      <c r="I85" s="196"/>
      <c r="J85" s="196"/>
      <c r="K85" s="196"/>
      <c r="L85" s="196"/>
      <c r="M85" s="196"/>
      <c r="N85" s="196"/>
      <c r="O85" s="196"/>
      <c r="P85" s="196"/>
      <c r="Q85" s="196"/>
      <c r="R85" s="196"/>
      <c r="AB85" s="128"/>
      <c r="AC85" s="128"/>
    </row>
    <row r="86" spans="1:29" s="127" customFormat="1" x14ac:dyDescent="0.2">
      <c r="AB86" s="128"/>
      <c r="AC86" s="128"/>
    </row>
    <row r="87" spans="1:29" s="127" customFormat="1" x14ac:dyDescent="0.2">
      <c r="AB87" s="128"/>
      <c r="AC87" s="128"/>
    </row>
    <row r="88" spans="1:29" s="127" customFormat="1" x14ac:dyDescent="0.2">
      <c r="AB88" s="128"/>
      <c r="AC88" s="128"/>
    </row>
    <row r="89" spans="1:29" s="127" customFormat="1" x14ac:dyDescent="0.2">
      <c r="AB89" s="128"/>
      <c r="AC89" s="128"/>
    </row>
    <row r="90" spans="1:29" s="127" customFormat="1" x14ac:dyDescent="0.2">
      <c r="AB90" s="128"/>
      <c r="AC90" s="128"/>
    </row>
    <row r="91" spans="1:29" s="127" customFormat="1" x14ac:dyDescent="0.2">
      <c r="AB91" s="128"/>
      <c r="AC91" s="128"/>
    </row>
    <row r="92" spans="1:29" s="127" customFormat="1" x14ac:dyDescent="0.2">
      <c r="AB92" s="128"/>
      <c r="AC92" s="128"/>
    </row>
    <row r="93" spans="1:29" s="127" customFormat="1" x14ac:dyDescent="0.2">
      <c r="AB93" s="128"/>
      <c r="AC93" s="128"/>
    </row>
    <row r="94" spans="1:29" s="127" customFormat="1" x14ac:dyDescent="0.2">
      <c r="AB94" s="128"/>
      <c r="AC94" s="128"/>
    </row>
    <row r="95" spans="1:29" s="127" customFormat="1" x14ac:dyDescent="0.2">
      <c r="AB95" s="128"/>
      <c r="AC95" s="128"/>
    </row>
    <row r="96" spans="1:29" s="127" customFormat="1" x14ac:dyDescent="0.2">
      <c r="AB96" s="128"/>
      <c r="AC96" s="128"/>
    </row>
    <row r="97" spans="4:31" s="79" customFormat="1" x14ac:dyDescent="0.2">
      <c r="D97" s="195"/>
      <c r="V97" s="114"/>
      <c r="W97" s="114"/>
      <c r="X97" s="114"/>
      <c r="Y97" s="114"/>
      <c r="Z97" s="114"/>
      <c r="AA97" s="114"/>
      <c r="AB97" s="115"/>
      <c r="AC97" s="115"/>
      <c r="AD97" s="127"/>
      <c r="AE97" s="127"/>
    </row>
    <row r="98" spans="4:31" s="79" customFormat="1" x14ac:dyDescent="0.2">
      <c r="D98" s="195"/>
      <c r="V98" s="114"/>
      <c r="W98" s="114"/>
      <c r="X98" s="114"/>
      <c r="Y98" s="114"/>
      <c r="Z98" s="114"/>
      <c r="AA98" s="114"/>
      <c r="AB98" s="115"/>
      <c r="AC98" s="115"/>
      <c r="AD98" s="127"/>
      <c r="AE98" s="127"/>
    </row>
    <row r="99" spans="4:31" s="79" customFormat="1" x14ac:dyDescent="0.2">
      <c r="D99" s="195"/>
      <c r="E99" s="195"/>
      <c r="V99" s="114"/>
      <c r="W99" s="114"/>
      <c r="X99" s="114"/>
      <c r="Y99" s="114"/>
      <c r="Z99" s="114"/>
      <c r="AA99" s="114"/>
      <c r="AB99" s="115"/>
      <c r="AC99" s="115"/>
      <c r="AD99" s="127"/>
      <c r="AE99" s="127"/>
    </row>
    <row r="100" spans="4:31" s="79" customFormat="1" x14ac:dyDescent="0.2">
      <c r="V100" s="114"/>
      <c r="W100" s="114"/>
      <c r="X100" s="114"/>
      <c r="Y100" s="114"/>
      <c r="Z100" s="114"/>
      <c r="AA100" s="114"/>
      <c r="AB100" s="115"/>
      <c r="AC100" s="115"/>
      <c r="AD100" s="127"/>
      <c r="AE100" s="127"/>
    </row>
    <row r="101" spans="4:31" s="79" customFormat="1" x14ac:dyDescent="0.2">
      <c r="V101" s="114"/>
      <c r="W101" s="114"/>
      <c r="X101" s="114"/>
      <c r="Y101" s="114"/>
      <c r="Z101" s="114"/>
      <c r="AA101" s="114"/>
      <c r="AB101" s="115"/>
      <c r="AC101" s="115"/>
      <c r="AD101" s="127"/>
      <c r="AE101" s="127"/>
    </row>
    <row r="102" spans="4:31" s="79" customFormat="1" x14ac:dyDescent="0.2">
      <c r="V102" s="114"/>
      <c r="W102" s="114"/>
      <c r="X102" s="114"/>
      <c r="Y102" s="114"/>
      <c r="Z102" s="114"/>
      <c r="AA102" s="114"/>
      <c r="AB102" s="115"/>
      <c r="AC102" s="115"/>
      <c r="AD102" s="127"/>
      <c r="AE102" s="127"/>
    </row>
    <row r="103" spans="4:31" s="79" customFormat="1" x14ac:dyDescent="0.2">
      <c r="V103" s="114"/>
      <c r="W103" s="114"/>
      <c r="X103" s="114"/>
      <c r="Y103" s="114"/>
      <c r="Z103" s="114"/>
      <c r="AA103" s="114"/>
      <c r="AB103" s="115"/>
      <c r="AC103" s="115"/>
      <c r="AD103" s="127"/>
      <c r="AE103" s="127"/>
    </row>
  </sheetData>
  <sheetProtection algorithmName="SHA-512" hashValue="Sjtytm1vjQww2COoUtr1zw7+DFtUq9LOV4oHSFCaoc6Z+4e9T1kD4IlL7xdcqUdJIfOnU2NalDzA+hgj5hTq3A==" saltValue="BSWGEnFHnenC6BOwz1+p/Q==" spinCount="100000" sheet="1" selectLockedCells="1"/>
  <mergeCells count="59">
    <mergeCell ref="C43:K43"/>
    <mergeCell ref="M43:N45"/>
    <mergeCell ref="Q43:T45"/>
    <mergeCell ref="C44:K44"/>
    <mergeCell ref="C45:K45"/>
    <mergeCell ref="S36:T36"/>
    <mergeCell ref="S37:T37"/>
    <mergeCell ref="S38:T38"/>
    <mergeCell ref="S39:T39"/>
    <mergeCell ref="C40:D40"/>
    <mergeCell ref="S40:T40"/>
    <mergeCell ref="S31:T31"/>
    <mergeCell ref="S32:T32"/>
    <mergeCell ref="S33:T33"/>
    <mergeCell ref="S34:T34"/>
    <mergeCell ref="S35:T35"/>
    <mergeCell ref="S26:T26"/>
    <mergeCell ref="S27:T27"/>
    <mergeCell ref="S28:T28"/>
    <mergeCell ref="S29:T29"/>
    <mergeCell ref="S30:T30"/>
    <mergeCell ref="C25:D25"/>
    <mergeCell ref="S25:T25"/>
    <mergeCell ref="K22:K24"/>
    <mergeCell ref="L22:L23"/>
    <mergeCell ref="M22:M23"/>
    <mergeCell ref="Q22:Q23"/>
    <mergeCell ref="R22:R23"/>
    <mergeCell ref="S22:T24"/>
    <mergeCell ref="E23:E24"/>
    <mergeCell ref="F23:F24"/>
    <mergeCell ref="C20:F20"/>
    <mergeCell ref="N22:N23"/>
    <mergeCell ref="O22:O23"/>
    <mergeCell ref="P22:P23"/>
    <mergeCell ref="C22:D24"/>
    <mergeCell ref="E22:F22"/>
    <mergeCell ref="G22:G24"/>
    <mergeCell ref="H22:H24"/>
    <mergeCell ref="I22:I23"/>
    <mergeCell ref="J22:J24"/>
    <mergeCell ref="C17:G18"/>
    <mergeCell ref="K17:M17"/>
    <mergeCell ref="N17:T17"/>
    <mergeCell ref="C19:G19"/>
    <mergeCell ref="N19:T19"/>
    <mergeCell ref="K11:M11"/>
    <mergeCell ref="C13:G14"/>
    <mergeCell ref="K13:M13"/>
    <mergeCell ref="N13:T13"/>
    <mergeCell ref="C15:G16"/>
    <mergeCell ref="K15:M15"/>
    <mergeCell ref="N15:T15"/>
    <mergeCell ref="A3:L4"/>
    <mergeCell ref="S6:T6"/>
    <mergeCell ref="F8:H8"/>
    <mergeCell ref="M8:T8"/>
    <mergeCell ref="C10:E10"/>
    <mergeCell ref="I6:O6"/>
  </mergeCells>
  <conditionalFormatting sqref="Q8:R8">
    <cfRule type="expression" dxfId="176" priority="10" stopIfTrue="1">
      <formula>W17=1</formula>
    </cfRule>
  </conditionalFormatting>
  <conditionalFormatting sqref="S8:T8">
    <cfRule type="expression" dxfId="175" priority="11" stopIfTrue="1">
      <formula>AB17=1</formula>
    </cfRule>
  </conditionalFormatting>
  <conditionalFormatting sqref="E40:O40 H38:J39 L26:M39 Q40:R40 R26:R39 H26:I37">
    <cfRule type="cellIs" dxfId="174" priority="8" stopIfTrue="1" operator="equal">
      <formula>0</formula>
    </cfRule>
  </conditionalFormatting>
  <conditionalFormatting sqref="G10">
    <cfRule type="cellIs" priority="9" stopIfTrue="1" operator="equal">
      <formula>0</formula>
    </cfRule>
  </conditionalFormatting>
  <conditionalFormatting sqref="N8:O8">
    <cfRule type="expression" dxfId="173" priority="12" stopIfTrue="1">
      <formula>U17=1</formula>
    </cfRule>
  </conditionalFormatting>
  <conditionalFormatting sqref="P8">
    <cfRule type="expression" dxfId="172" priority="7" stopIfTrue="1">
      <formula>V17=1</formula>
    </cfRule>
  </conditionalFormatting>
  <conditionalFormatting sqref="P40">
    <cfRule type="cellIs" dxfId="171" priority="6" stopIfTrue="1" operator="equal">
      <formula>0</formula>
    </cfRule>
  </conditionalFormatting>
  <conditionalFormatting sqref="N26:N37">
    <cfRule type="cellIs" dxfId="170" priority="4" stopIfTrue="1" operator="equal">
      <formula>0</formula>
    </cfRule>
    <cfRule type="expression" dxfId="169" priority="5" stopIfTrue="1">
      <formula>$N$24&lt;&gt;""</formula>
    </cfRule>
  </conditionalFormatting>
  <conditionalFormatting sqref="O26:Q37">
    <cfRule type="cellIs" dxfId="168" priority="2" stopIfTrue="1" operator="equal">
      <formula>0</formula>
    </cfRule>
    <cfRule type="expression" dxfId="167" priority="3" stopIfTrue="1">
      <formula>$N$24&lt;&gt;""</formula>
    </cfRule>
  </conditionalFormatting>
  <conditionalFormatting sqref="M8">
    <cfRule type="expression" dxfId="166" priority="13" stopIfTrue="1">
      <formula>N17=1</formula>
    </cfRule>
  </conditionalFormatting>
  <conditionalFormatting sqref="C38 J38">
    <cfRule type="expression" dxfId="165" priority="1" stopIfTrue="1">
      <formula>$E$40+$F$40+$G$40=0</formula>
    </cfRule>
  </conditionalFormatting>
  <printOptions horizontalCentered="1"/>
  <pageMargins left="0.15748031496062992" right="0.15748031496062992" top="0.19685039370078741" bottom="0.19685039370078741" header="0.78740157480314965" footer="0.51181102362204722"/>
  <pageSetup paperSize="9" scale="76"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FFCC"/>
    <pageSetUpPr fitToPage="1"/>
  </sheetPr>
  <dimension ref="A1:AE103"/>
  <sheetViews>
    <sheetView showGridLines="0" showRowColHeaders="0" zoomScaleNormal="100" workbookViewId="0">
      <selection activeCell="E26" sqref="E26"/>
    </sheetView>
  </sheetViews>
  <sheetFormatPr baseColWidth="10" defaultRowHeight="15" x14ac:dyDescent="0.2"/>
  <cols>
    <col min="1" max="1" width="5.42578125" style="28" customWidth="1"/>
    <col min="2" max="2" width="2.42578125" style="28" customWidth="1"/>
    <col min="3" max="3" width="3" style="28" customWidth="1"/>
    <col min="4" max="4" width="6.5703125" style="28" customWidth="1"/>
    <col min="5" max="5" width="12.28515625" style="28" customWidth="1"/>
    <col min="6" max="6" width="13.7109375" style="28" customWidth="1"/>
    <col min="7" max="7" width="11.7109375" style="28" customWidth="1"/>
    <col min="8" max="8" width="10.140625" style="28" customWidth="1"/>
    <col min="9" max="9" width="12.85546875" style="28" customWidth="1"/>
    <col min="10" max="10" width="11.28515625" style="28" customWidth="1"/>
    <col min="11" max="11" width="11.42578125" style="28"/>
    <col min="12" max="12" width="11" style="28" customWidth="1"/>
    <col min="13" max="13" width="10.5703125" style="28" customWidth="1"/>
    <col min="14" max="14" width="11.5703125" style="28" customWidth="1"/>
    <col min="15" max="16" width="12.140625" style="28" customWidth="1"/>
    <col min="17" max="17" width="10.7109375" style="28" customWidth="1"/>
    <col min="18" max="18" width="13.7109375" style="28" customWidth="1"/>
    <col min="19" max="19" width="3.28515625" style="28" customWidth="1"/>
    <col min="20" max="20" width="9.140625" style="28" customWidth="1"/>
    <col min="21" max="21" width="2.42578125" style="28" customWidth="1"/>
    <col min="22" max="22" width="11.42578125" style="114" hidden="1" customWidth="1"/>
    <col min="23" max="23" width="8.42578125" style="114" hidden="1" customWidth="1"/>
    <col min="24" max="24" width="11.42578125" style="114" hidden="1" customWidth="1"/>
    <col min="25" max="27" width="6" style="114" hidden="1" customWidth="1"/>
    <col min="28" max="29" width="11.42578125" style="115" hidden="1" customWidth="1"/>
    <col min="30" max="30" width="11.42578125" style="114" customWidth="1"/>
    <col min="31" max="31" width="11.42578125" style="114"/>
    <col min="32" max="16384" width="11.42578125" style="28"/>
  </cols>
  <sheetData>
    <row r="1" spans="1:29" s="1" customFormat="1" ht="15.75" customHeight="1" x14ac:dyDescent="0.2">
      <c r="M1" s="211"/>
      <c r="N1" s="211"/>
      <c r="O1" s="211"/>
      <c r="P1" s="211"/>
      <c r="Q1" s="211"/>
      <c r="R1" s="211"/>
      <c r="S1" s="211"/>
      <c r="T1" s="211"/>
      <c r="U1" s="211"/>
      <c r="V1" s="412"/>
      <c r="W1" s="412"/>
      <c r="X1" s="412"/>
      <c r="Y1" s="412"/>
      <c r="Z1" s="412"/>
      <c r="AA1" s="412"/>
      <c r="AB1" s="412"/>
      <c r="AC1" s="413"/>
    </row>
    <row r="2" spans="1:29" s="1" customFormat="1" ht="3.75" customHeight="1" x14ac:dyDescent="0.2">
      <c r="B2" s="16"/>
      <c r="C2" s="16"/>
      <c r="D2" s="16"/>
      <c r="E2" s="16"/>
      <c r="F2" s="16"/>
      <c r="G2" s="16"/>
      <c r="H2" s="16"/>
      <c r="I2" s="16"/>
      <c r="J2" s="16"/>
      <c r="K2" s="16"/>
      <c r="L2" s="16"/>
      <c r="M2" s="335"/>
      <c r="N2" s="335"/>
      <c r="O2" s="335"/>
      <c r="P2" s="335"/>
      <c r="Q2" s="335"/>
      <c r="R2" s="335"/>
      <c r="S2" s="335"/>
      <c r="T2" s="335"/>
      <c r="U2" s="336"/>
      <c r="V2" s="211"/>
      <c r="W2" s="211"/>
      <c r="X2" s="211"/>
      <c r="Y2" s="211"/>
      <c r="Z2" s="211"/>
      <c r="AA2" s="211"/>
      <c r="AB2" s="211"/>
    </row>
    <row r="3" spans="1:29" s="1" customFormat="1" ht="8.25" customHeight="1" x14ac:dyDescent="0.2">
      <c r="A3" s="508" t="s">
        <v>215</v>
      </c>
      <c r="B3" s="508"/>
      <c r="C3" s="508"/>
      <c r="D3" s="508"/>
      <c r="E3" s="508"/>
      <c r="F3" s="508"/>
      <c r="G3" s="508"/>
      <c r="H3" s="508"/>
      <c r="I3" s="508"/>
      <c r="J3" s="508"/>
      <c r="K3" s="508"/>
      <c r="L3" s="508"/>
      <c r="M3" s="335"/>
      <c r="N3" s="335"/>
      <c r="O3" s="335"/>
      <c r="P3" s="335"/>
      <c r="Q3" s="335"/>
      <c r="R3" s="335"/>
      <c r="S3" s="335"/>
      <c r="T3" s="335"/>
      <c r="U3" s="336"/>
      <c r="V3" s="211"/>
      <c r="W3" s="211"/>
      <c r="X3" s="211"/>
      <c r="Y3" s="211"/>
      <c r="Z3" s="211"/>
      <c r="AA3" s="211"/>
      <c r="AB3" s="211"/>
    </row>
    <row r="4" spans="1:29" s="1" customFormat="1" ht="9.75" customHeight="1" x14ac:dyDescent="0.2">
      <c r="A4" s="508"/>
      <c r="B4" s="508"/>
      <c r="C4" s="508"/>
      <c r="D4" s="508"/>
      <c r="E4" s="508"/>
      <c r="F4" s="508"/>
      <c r="G4" s="508"/>
      <c r="H4" s="508"/>
      <c r="I4" s="508"/>
      <c r="J4" s="508"/>
      <c r="K4" s="508"/>
      <c r="L4" s="508"/>
      <c r="M4" s="335"/>
      <c r="N4" s="335"/>
      <c r="O4" s="335"/>
      <c r="P4" s="335"/>
      <c r="Q4" s="335"/>
      <c r="R4" s="335"/>
      <c r="S4" s="335"/>
      <c r="T4" s="335"/>
      <c r="U4" s="336"/>
      <c r="V4" s="211"/>
      <c r="W4" s="211"/>
      <c r="X4" s="211"/>
      <c r="Y4" s="211"/>
      <c r="Z4" s="211"/>
      <c r="AA4" s="211"/>
      <c r="AB4" s="211"/>
    </row>
    <row r="5" spans="1:29" ht="6.75" customHeight="1" x14ac:dyDescent="0.2">
      <c r="B5" s="47"/>
      <c r="C5" s="47"/>
      <c r="D5" s="47"/>
      <c r="E5" s="47"/>
      <c r="F5" s="47"/>
      <c r="G5" s="47"/>
      <c r="H5" s="47"/>
      <c r="I5" s="47"/>
      <c r="J5" s="47"/>
      <c r="K5" s="47"/>
      <c r="L5" s="47"/>
      <c r="M5" s="47"/>
      <c r="N5" s="47"/>
      <c r="O5" s="47"/>
      <c r="P5" s="47"/>
      <c r="Q5" s="47"/>
      <c r="R5" s="47"/>
      <c r="S5" s="47"/>
      <c r="T5" s="47"/>
      <c r="U5" s="47"/>
      <c r="V5" s="116"/>
      <c r="W5" s="116"/>
      <c r="X5" s="116"/>
      <c r="Y5" s="116"/>
      <c r="Z5" s="116"/>
      <c r="AA5" s="116"/>
    </row>
    <row r="6" spans="1:29" ht="29.25" customHeight="1" x14ac:dyDescent="0.35">
      <c r="B6" s="47"/>
      <c r="C6" s="46" t="s">
        <v>217</v>
      </c>
      <c r="D6" s="47"/>
      <c r="E6" s="47"/>
      <c r="F6" s="47"/>
      <c r="G6" s="238"/>
      <c r="H6" s="47"/>
      <c r="I6" s="626" t="str">
        <f>IF(SUM(Y26:Y37)=0,"",IF(MAX(Y26:Y37)-MIN(Y26:Y37)&gt;COUNTIF(Y26:Y37,"&gt;0")-1,"Pagamento interrotto del salario. Si prega di utilizzare due schede dei salari!",""))</f>
        <v/>
      </c>
      <c r="J6" s="626"/>
      <c r="K6" s="626"/>
      <c r="L6" s="626"/>
      <c r="M6" s="626"/>
      <c r="N6" s="626"/>
      <c r="O6" s="626"/>
      <c r="P6" s="342"/>
      <c r="Q6" s="342"/>
      <c r="R6" s="342"/>
      <c r="S6" s="548">
        <f>Notifica!J8</f>
        <v>2025</v>
      </c>
      <c r="T6" s="548"/>
      <c r="U6" s="47"/>
      <c r="V6" s="116"/>
      <c r="W6" s="116"/>
      <c r="X6" s="116"/>
      <c r="Y6" s="116"/>
      <c r="Z6" s="116"/>
      <c r="AA6" s="116"/>
    </row>
    <row r="7" spans="1:29" ht="15" customHeight="1" x14ac:dyDescent="0.2">
      <c r="B7" s="47"/>
      <c r="C7" s="47"/>
      <c r="D7" s="47"/>
      <c r="E7" s="47"/>
      <c r="F7" s="47"/>
      <c r="G7" s="47"/>
      <c r="H7" s="47"/>
      <c r="I7" s="47"/>
      <c r="J7" s="47"/>
      <c r="K7" s="47"/>
      <c r="L7" s="47"/>
      <c r="M7" s="47"/>
      <c r="N7" s="47"/>
      <c r="O7" s="47"/>
      <c r="P7" s="47"/>
      <c r="Q7" s="47"/>
      <c r="R7" s="47"/>
      <c r="S7" s="113"/>
      <c r="T7" s="50"/>
      <c r="U7" s="47"/>
      <c r="V7" s="116">
        <f>IF(K19="uomo",1,2)</f>
        <v>2</v>
      </c>
      <c r="W7" s="116" t="str">
        <f>IF(V7=1,"M","F")</f>
        <v>F</v>
      </c>
      <c r="X7" s="116"/>
      <c r="Y7" s="116"/>
      <c r="Z7" s="116"/>
      <c r="AA7" s="116"/>
    </row>
    <row r="8" spans="1:29" ht="18" customHeight="1" x14ac:dyDescent="0.3">
      <c r="B8" s="47"/>
      <c r="C8" s="51" t="s">
        <v>158</v>
      </c>
      <c r="D8" s="47"/>
      <c r="E8" s="47"/>
      <c r="F8" s="590"/>
      <c r="G8" s="590"/>
      <c r="H8" s="590"/>
      <c r="I8" s="51" t="s">
        <v>126</v>
      </c>
      <c r="J8" s="47"/>
      <c r="K8" s="47"/>
      <c r="L8" s="47"/>
      <c r="M8" s="594"/>
      <c r="N8" s="594"/>
      <c r="O8" s="594"/>
      <c r="P8" s="594"/>
      <c r="Q8" s="594"/>
      <c r="R8" s="594"/>
      <c r="S8" s="594"/>
      <c r="T8" s="594"/>
      <c r="U8" s="47"/>
      <c r="V8" s="206" t="e">
        <f>YEAR(K17)*12+MONTH(K17)</f>
        <v>#VALUE!</v>
      </c>
      <c r="W8" s="116" t="s">
        <v>14</v>
      </c>
      <c r="X8" s="116"/>
      <c r="Y8" s="116"/>
      <c r="Z8" s="116"/>
      <c r="AA8" s="116"/>
    </row>
    <row r="9" spans="1:29" ht="7.5" customHeight="1" x14ac:dyDescent="0.2">
      <c r="B9" s="47"/>
      <c r="C9" s="22"/>
      <c r="D9" s="22"/>
      <c r="E9" s="22"/>
      <c r="F9" s="22"/>
      <c r="G9" s="22"/>
      <c r="H9" s="47"/>
      <c r="I9" s="22"/>
      <c r="J9" s="22"/>
      <c r="K9" s="22"/>
      <c r="L9" s="22"/>
      <c r="M9" s="22"/>
      <c r="N9" s="22"/>
      <c r="O9" s="22"/>
      <c r="P9" s="22"/>
      <c r="Q9" s="22"/>
      <c r="R9" s="111"/>
      <c r="S9" s="111"/>
      <c r="T9" s="22"/>
      <c r="U9" s="47"/>
      <c r="V9" s="206" t="e">
        <f>IF(V7=1,(V8+65*12),IF(YEAR(K17)&lt;1961,V8+64*12,IF(YEAR(K17)=1961,V8+64*12+3,IF(YEAR(K17)=1962,V8+64*12+6,IF(YEAR(K17)=1963,V8+64*12+9,V8+65*12)))))</f>
        <v>#VALUE!</v>
      </c>
      <c r="W9" s="116" t="s">
        <v>15</v>
      </c>
      <c r="X9" s="116"/>
      <c r="Y9" s="116"/>
      <c r="Z9" s="116"/>
      <c r="AA9" s="116"/>
    </row>
    <row r="10" spans="1:29" ht="19.5" customHeight="1" x14ac:dyDescent="0.2">
      <c r="B10" s="47"/>
      <c r="C10" s="591"/>
      <c r="D10" s="592"/>
      <c r="E10" s="592"/>
      <c r="F10" s="316"/>
      <c r="G10" s="317"/>
      <c r="H10" s="47"/>
      <c r="I10" s="47"/>
      <c r="J10" s="47"/>
      <c r="K10" s="47"/>
      <c r="L10" s="47"/>
      <c r="M10" s="47"/>
      <c r="N10" s="47"/>
      <c r="O10" s="47"/>
      <c r="P10" s="47"/>
      <c r="Q10" s="47"/>
      <c r="R10" s="47"/>
      <c r="S10" s="47"/>
      <c r="T10" s="47"/>
      <c r="U10" s="47"/>
      <c r="V10" s="116"/>
      <c r="W10" s="116"/>
      <c r="X10" s="116"/>
      <c r="Y10" s="116"/>
      <c r="Z10" s="116"/>
      <c r="AA10" s="116"/>
    </row>
    <row r="11" spans="1:29" ht="15.75" customHeight="1" x14ac:dyDescent="0.2">
      <c r="B11" s="47"/>
      <c r="C11" s="369" t="str">
        <f>IF('Foglio di base'!$E$7="","","N° cont. ")</f>
        <v/>
      </c>
      <c r="D11" s="369"/>
      <c r="E11" s="370" t="str">
        <f>IF('Foglio di base'!$E$7="","",'Foglio di base'!$E$7)</f>
        <v/>
      </c>
      <c r="F11" s="369"/>
      <c r="G11" s="369"/>
      <c r="H11" s="47"/>
      <c r="I11" s="86" t="s">
        <v>127</v>
      </c>
      <c r="J11" s="52"/>
      <c r="K11" s="554" t="str">
        <f>IF('Foglio di base'!$D$31="","",'Foglio di base'!$D$31)</f>
        <v/>
      </c>
      <c r="L11" s="554"/>
      <c r="M11" s="554"/>
      <c r="N11" s="410"/>
      <c r="O11" s="410"/>
      <c r="P11" s="410"/>
      <c r="Q11" s="410"/>
      <c r="R11" s="409"/>
      <c r="S11" s="409"/>
      <c r="T11" s="409"/>
      <c r="U11" s="47"/>
      <c r="V11" s="116"/>
      <c r="W11" s="116"/>
      <c r="X11" s="116"/>
      <c r="Y11" s="116"/>
      <c r="Z11" s="116"/>
      <c r="AA11" s="116"/>
    </row>
    <row r="12" spans="1:29" ht="6" customHeight="1" x14ac:dyDescent="0.2">
      <c r="B12" s="47"/>
      <c r="C12" s="314"/>
      <c r="D12" s="314"/>
      <c r="E12" s="314"/>
      <c r="F12" s="314"/>
      <c r="G12" s="314"/>
      <c r="H12" s="47"/>
      <c r="I12" s="32"/>
      <c r="J12" s="52"/>
      <c r="K12" s="314"/>
      <c r="L12" s="314"/>
      <c r="M12" s="314"/>
      <c r="N12" s="410"/>
      <c r="O12" s="410"/>
      <c r="P12" s="410"/>
      <c r="Q12" s="410"/>
      <c r="R12" s="409"/>
      <c r="S12" s="409"/>
      <c r="T12" s="409"/>
      <c r="U12" s="47"/>
      <c r="V12" s="116"/>
      <c r="W12" s="116"/>
      <c r="X12" s="116"/>
      <c r="Y12" s="116"/>
      <c r="Z12" s="116"/>
      <c r="AA12" s="116"/>
    </row>
    <row r="13" spans="1:29" ht="15.75" customHeight="1" x14ac:dyDescent="0.2">
      <c r="B13" s="47"/>
      <c r="C13" s="554" t="str">
        <f>IF('Foglio di base'!$E$11="","",'Foglio di base'!$E$11)</f>
        <v/>
      </c>
      <c r="D13" s="554"/>
      <c r="E13" s="554"/>
      <c r="F13" s="554"/>
      <c r="G13" s="554"/>
      <c r="H13" s="47"/>
      <c r="I13" s="32" t="s">
        <v>85</v>
      </c>
      <c r="J13" s="52"/>
      <c r="K13" s="593" t="str">
        <f>IF('Foglio di base'!$E$31="","",'Foglio di base'!$E$31)</f>
        <v/>
      </c>
      <c r="L13" s="593"/>
      <c r="M13" s="593"/>
      <c r="N13" s="595"/>
      <c r="O13" s="595"/>
      <c r="P13" s="595"/>
      <c r="Q13" s="595"/>
      <c r="R13" s="595"/>
      <c r="S13" s="595"/>
      <c r="T13" s="595"/>
      <c r="U13" s="47"/>
      <c r="V13" s="116"/>
      <c r="W13" s="116"/>
      <c r="X13" s="116"/>
      <c r="Y13" s="116"/>
      <c r="Z13" s="116"/>
      <c r="AA13" s="116"/>
    </row>
    <row r="14" spans="1:29" ht="6" customHeight="1" x14ac:dyDescent="0.2">
      <c r="B14" s="47"/>
      <c r="C14" s="554"/>
      <c r="D14" s="554"/>
      <c r="E14" s="554"/>
      <c r="F14" s="554"/>
      <c r="G14" s="554"/>
      <c r="H14" s="47"/>
      <c r="I14" s="32"/>
      <c r="J14" s="52"/>
      <c r="K14" s="314"/>
      <c r="L14" s="314"/>
      <c r="M14" s="314"/>
      <c r="N14" s="410"/>
      <c r="O14" s="410"/>
      <c r="P14" s="410"/>
      <c r="Q14" s="410"/>
      <c r="R14" s="410"/>
      <c r="S14" s="410"/>
      <c r="T14" s="410"/>
      <c r="U14" s="47"/>
      <c r="V14" s="116"/>
      <c r="W14" s="116"/>
      <c r="X14" s="116"/>
      <c r="Y14" s="116"/>
      <c r="Z14" s="116"/>
      <c r="AA14" s="116"/>
    </row>
    <row r="15" spans="1:29" ht="15.75" customHeight="1" x14ac:dyDescent="0.25">
      <c r="B15" s="47"/>
      <c r="C15" s="554" t="str">
        <f>IF('Foglio di base'!$E$13="","",'Foglio di base'!$E$13)</f>
        <v/>
      </c>
      <c r="D15" s="554"/>
      <c r="E15" s="554"/>
      <c r="F15" s="554"/>
      <c r="G15" s="554"/>
      <c r="H15" s="47"/>
      <c r="I15" s="32" t="s">
        <v>128</v>
      </c>
      <c r="J15" s="52"/>
      <c r="K15" s="593" t="str">
        <f>IF('Foglio di base'!$F$31="","",'Foglio di base'!$F$31)</f>
        <v/>
      </c>
      <c r="L15" s="593"/>
      <c r="M15" s="593"/>
      <c r="N15" s="596" t="str">
        <f>IF(Y15="1a","manca il numero AVS",IF(Y15="1b","il numero AVS deve iniziare con '756'",IF(Y15="1c","il formato del numero AVS non è corretto",IF(Y15="1d","secondo il numero di controllo, il numero AVS non è valido",""))))</f>
        <v/>
      </c>
      <c r="O15" s="596"/>
      <c r="P15" s="596"/>
      <c r="Q15" s="596"/>
      <c r="R15" s="596"/>
      <c r="S15" s="596"/>
      <c r="T15" s="596"/>
      <c r="U15" s="47"/>
      <c r="V15" s="116" t="e">
        <f>IF(W41=0,0,IF(W41=12,0,1))</f>
        <v>#VALUE!</v>
      </c>
      <c r="W15" s="116" t="s">
        <v>97</v>
      </c>
      <c r="X15" s="116"/>
      <c r="Y15" s="116" t="str">
        <f>'Foglio di base'!$Q$31</f>
        <v/>
      </c>
      <c r="Z15" s="196"/>
      <c r="AA15" s="116"/>
    </row>
    <row r="16" spans="1:29" ht="6" customHeight="1" x14ac:dyDescent="0.2">
      <c r="B16" s="47"/>
      <c r="C16" s="554"/>
      <c r="D16" s="554"/>
      <c r="E16" s="554"/>
      <c r="F16" s="554"/>
      <c r="G16" s="554"/>
      <c r="H16" s="47"/>
      <c r="I16" s="32"/>
      <c r="J16" s="52"/>
      <c r="K16" s="314"/>
      <c r="L16" s="314"/>
      <c r="M16" s="314"/>
      <c r="N16" s="410"/>
      <c r="O16" s="410"/>
      <c r="P16" s="410"/>
      <c r="Q16" s="410"/>
      <c r="R16" s="326"/>
      <c r="S16" s="326"/>
      <c r="T16" s="326"/>
      <c r="U16" s="47"/>
      <c r="V16" s="116"/>
      <c r="W16" s="116"/>
      <c r="X16" s="116"/>
      <c r="Y16" s="116"/>
      <c r="Z16" s="116"/>
      <c r="AA16" s="116"/>
    </row>
    <row r="17" spans="2:31" ht="15.75" customHeight="1" x14ac:dyDescent="0.2">
      <c r="B17" s="47"/>
      <c r="C17" s="554" t="str">
        <f>IF('Foglio di base'!$E$15="","",'Foglio di base'!$E$15)</f>
        <v/>
      </c>
      <c r="D17" s="554"/>
      <c r="E17" s="554"/>
      <c r="F17" s="554"/>
      <c r="G17" s="554"/>
      <c r="H17" s="47"/>
      <c r="I17" s="84" t="s">
        <v>129</v>
      </c>
      <c r="J17" s="52"/>
      <c r="K17" s="599" t="str">
        <f>IF('Foglio di base'!$G$31="","",'Foglio di base'!$G$31)</f>
        <v/>
      </c>
      <c r="L17" s="599"/>
      <c r="M17" s="599"/>
      <c r="N17" s="597" t="str">
        <f>IF(Y17="","",IF(Y17="2a","manca la data di nascita",IF(Y17="2b","non tenuto a pagare contributi AVS (utilizzare scheda ’Minorenne')",IF(Y17="2c",CONCATENATE("a partire del mese ",V17," utilizzare una scheda separata","")))))</f>
        <v/>
      </c>
      <c r="O17" s="597"/>
      <c r="P17" s="597"/>
      <c r="Q17" s="597"/>
      <c r="R17" s="597"/>
      <c r="S17" s="597"/>
      <c r="T17" s="597"/>
      <c r="U17" s="47"/>
      <c r="V17" s="207" t="e">
        <f>VLOOKUP((13-W41),AB17:AC28,2)</f>
        <v>#VALUE!</v>
      </c>
      <c r="W17" s="116" t="s">
        <v>8</v>
      </c>
      <c r="X17" s="116"/>
      <c r="Y17" s="116" t="str">
        <f>'Foglio di base'!$R$31</f>
        <v/>
      </c>
      <c r="Z17" s="116"/>
      <c r="AA17" s="116"/>
      <c r="AB17" s="121">
        <v>1</v>
      </c>
      <c r="AC17" s="381" t="s">
        <v>164</v>
      </c>
    </row>
    <row r="18" spans="2:31" ht="6" customHeight="1" x14ac:dyDescent="0.2">
      <c r="B18" s="47"/>
      <c r="C18" s="554"/>
      <c r="D18" s="554"/>
      <c r="E18" s="554"/>
      <c r="F18" s="554"/>
      <c r="G18" s="554"/>
      <c r="H18" s="47"/>
      <c r="I18" s="32"/>
      <c r="J18" s="52"/>
      <c r="K18" s="314"/>
      <c r="L18" s="314"/>
      <c r="M18" s="314"/>
      <c r="N18" s="410"/>
      <c r="O18" s="410"/>
      <c r="P18" s="410"/>
      <c r="Q18" s="410"/>
      <c r="R18" s="409"/>
      <c r="S18" s="409"/>
      <c r="T18" s="409"/>
      <c r="U18" s="47"/>
      <c r="V18" s="116"/>
      <c r="W18" s="116"/>
      <c r="X18" s="116"/>
      <c r="Y18" s="116"/>
      <c r="Z18" s="116"/>
      <c r="AA18" s="116"/>
      <c r="AB18" s="121">
        <v>2</v>
      </c>
      <c r="AC18" s="381" t="s">
        <v>165</v>
      </c>
    </row>
    <row r="19" spans="2:31" ht="19.5" customHeight="1" x14ac:dyDescent="0.2">
      <c r="B19" s="47"/>
      <c r="C19" s="554" t="str">
        <f>IF('Foglio di base'!$E$17="","",'Foglio di base'!$E$17)</f>
        <v/>
      </c>
      <c r="D19" s="554"/>
      <c r="E19" s="554"/>
      <c r="F19" s="554"/>
      <c r="G19" s="554"/>
      <c r="H19" s="47"/>
      <c r="I19" s="32" t="s">
        <v>87</v>
      </c>
      <c r="J19" s="52"/>
      <c r="K19" s="112" t="str">
        <f>IF('Foglio di base'!$H$31="","",IF('Foglio di base'!$H$31="F","donna",IF('Foglio di base'!$H$31="M","uomo")))</f>
        <v/>
      </c>
      <c r="L19" s="314"/>
      <c r="M19" s="315"/>
      <c r="N19" s="598" t="str">
        <f>IF(Y19="3a","manca il sesso",IF(Y19="3b","sesso unicamente ’M' o 'F'",""))</f>
        <v/>
      </c>
      <c r="O19" s="598"/>
      <c r="P19" s="598"/>
      <c r="Q19" s="598"/>
      <c r="R19" s="598"/>
      <c r="S19" s="598"/>
      <c r="T19" s="598"/>
      <c r="U19" s="47"/>
      <c r="V19" s="116"/>
      <c r="W19" s="116"/>
      <c r="X19" s="116"/>
      <c r="Y19" s="116" t="str">
        <f>'Foglio di base'!$S$31</f>
        <v/>
      </c>
      <c r="Z19" s="116"/>
      <c r="AA19" s="116"/>
      <c r="AB19" s="121">
        <v>3</v>
      </c>
      <c r="AC19" s="121" t="s">
        <v>166</v>
      </c>
    </row>
    <row r="20" spans="2:31" ht="9.75" customHeight="1" x14ac:dyDescent="0.2">
      <c r="B20" s="47"/>
      <c r="C20" s="589"/>
      <c r="D20" s="589"/>
      <c r="E20" s="589"/>
      <c r="F20" s="589"/>
      <c r="G20" s="256"/>
      <c r="H20" s="47"/>
      <c r="I20" s="47"/>
      <c r="J20" s="35"/>
      <c r="K20" s="55"/>
      <c r="L20" s="55"/>
      <c r="M20" s="38"/>
      <c r="N20" s="55"/>
      <c r="O20" s="55"/>
      <c r="P20" s="54"/>
      <c r="Q20" s="54"/>
      <c r="R20" s="54"/>
      <c r="S20" s="56"/>
      <c r="T20" s="56"/>
      <c r="U20" s="47"/>
      <c r="V20" s="116"/>
      <c r="W20" s="116"/>
      <c r="X20" s="116"/>
      <c r="Y20" s="116"/>
      <c r="Z20" s="116"/>
      <c r="AA20" s="116"/>
      <c r="AB20" s="121">
        <v>4</v>
      </c>
      <c r="AC20" s="381" t="s">
        <v>167</v>
      </c>
    </row>
    <row r="21" spans="2:31" ht="6" customHeight="1" thickBot="1" x14ac:dyDescent="0.25">
      <c r="B21" s="47"/>
      <c r="C21" s="47"/>
      <c r="D21" s="47"/>
      <c r="E21" s="57"/>
      <c r="F21" s="57"/>
      <c r="G21" s="57"/>
      <c r="H21" s="47"/>
      <c r="I21" s="47"/>
      <c r="J21" s="36"/>
      <c r="K21" s="37"/>
      <c r="L21" s="37"/>
      <c r="M21" s="37"/>
      <c r="N21" s="58"/>
      <c r="O21" s="58"/>
      <c r="P21" s="58"/>
      <c r="Q21" s="58"/>
      <c r="R21" s="58"/>
      <c r="S21" s="58"/>
      <c r="T21" s="58"/>
      <c r="U21" s="47"/>
      <c r="V21" s="116"/>
      <c r="W21" s="116"/>
      <c r="X21" s="116"/>
      <c r="Y21" s="116"/>
      <c r="Z21" s="116"/>
      <c r="AA21" s="116"/>
      <c r="AB21" s="121">
        <v>5</v>
      </c>
      <c r="AC21" s="381" t="s">
        <v>168</v>
      </c>
    </row>
    <row r="22" spans="2:31" ht="30.75" customHeight="1" x14ac:dyDescent="0.2">
      <c r="B22" s="47"/>
      <c r="C22" s="606" t="s">
        <v>130</v>
      </c>
      <c r="D22" s="559"/>
      <c r="E22" s="624" t="s">
        <v>141</v>
      </c>
      <c r="F22" s="625"/>
      <c r="G22" s="556" t="s">
        <v>144</v>
      </c>
      <c r="H22" s="609" t="s">
        <v>145</v>
      </c>
      <c r="I22" s="583" t="s">
        <v>146</v>
      </c>
      <c r="J22" s="612" t="s">
        <v>147</v>
      </c>
      <c r="K22" s="556" t="s">
        <v>148</v>
      </c>
      <c r="L22" s="585" t="s">
        <v>149</v>
      </c>
      <c r="M22" s="586" t="s">
        <v>150</v>
      </c>
      <c r="N22" s="587" t="s">
        <v>151</v>
      </c>
      <c r="O22" s="587" t="s">
        <v>152</v>
      </c>
      <c r="P22" s="587" t="s">
        <v>153</v>
      </c>
      <c r="Q22" s="556" t="s">
        <v>154</v>
      </c>
      <c r="R22" s="585" t="s">
        <v>155</v>
      </c>
      <c r="S22" s="558" t="s">
        <v>156</v>
      </c>
      <c r="T22" s="559"/>
      <c r="U22" s="47"/>
      <c r="V22" s="116"/>
      <c r="W22" s="116"/>
      <c r="X22" s="116"/>
      <c r="Y22" s="116"/>
      <c r="Z22" s="116"/>
      <c r="AA22" s="116"/>
      <c r="AB22" s="121">
        <v>6</v>
      </c>
      <c r="AC22" s="381" t="s">
        <v>169</v>
      </c>
    </row>
    <row r="23" spans="2:31" ht="34.5" customHeight="1" x14ac:dyDescent="0.2">
      <c r="B23" s="47"/>
      <c r="C23" s="560"/>
      <c r="D23" s="561"/>
      <c r="E23" s="556" t="s">
        <v>142</v>
      </c>
      <c r="F23" s="587" t="s">
        <v>143</v>
      </c>
      <c r="G23" s="607"/>
      <c r="H23" s="610"/>
      <c r="I23" s="584"/>
      <c r="J23" s="613"/>
      <c r="K23" s="615"/>
      <c r="L23" s="556"/>
      <c r="M23" s="587"/>
      <c r="N23" s="557"/>
      <c r="O23" s="557"/>
      <c r="P23" s="588"/>
      <c r="Q23" s="557"/>
      <c r="R23" s="556"/>
      <c r="S23" s="560"/>
      <c r="T23" s="561"/>
      <c r="U23" s="47"/>
      <c r="V23" s="116"/>
      <c r="W23" s="116"/>
      <c r="X23" s="116"/>
      <c r="Y23" s="116"/>
      <c r="Z23" s="116"/>
      <c r="AA23" s="116"/>
      <c r="AB23" s="121">
        <v>7</v>
      </c>
      <c r="AC23" s="381" t="s">
        <v>170</v>
      </c>
    </row>
    <row r="24" spans="2:31" s="80" customFormat="1" ht="15" customHeight="1" x14ac:dyDescent="0.2">
      <c r="B24" s="75"/>
      <c r="C24" s="562"/>
      <c r="D24" s="563"/>
      <c r="E24" s="608"/>
      <c r="F24" s="557"/>
      <c r="G24" s="608"/>
      <c r="H24" s="611"/>
      <c r="I24" s="94" t="s">
        <v>29</v>
      </c>
      <c r="J24" s="614"/>
      <c r="K24" s="557"/>
      <c r="L24" s="95" t="s">
        <v>30</v>
      </c>
      <c r="M24" s="95" t="s">
        <v>31</v>
      </c>
      <c r="N24" s="318" t="str">
        <f>IF('Foglio di base'!$I$31="","",'Foglio di base'!$I$31)</f>
        <v/>
      </c>
      <c r="O24" s="318" t="str">
        <f>IF('Foglio di base'!$J$31="","",'Foglio di base'!$J$31)</f>
        <v/>
      </c>
      <c r="P24" s="318" t="str">
        <f>IF('Foglio di base'!$K$31="","",'Foglio di base'!$K$31)</f>
        <v/>
      </c>
      <c r="Q24" s="318" t="str">
        <f>IF('Foglio di base'!$L$31="","",'Foglio di base'!$L$31)</f>
        <v/>
      </c>
      <c r="R24" s="95" t="s">
        <v>99</v>
      </c>
      <c r="S24" s="562"/>
      <c r="T24" s="563"/>
      <c r="U24" s="75"/>
      <c r="V24" s="117"/>
      <c r="W24" s="117"/>
      <c r="X24" s="117"/>
      <c r="Y24" s="117"/>
      <c r="Z24" s="117"/>
      <c r="AA24" s="117"/>
      <c r="AB24" s="121">
        <v>8</v>
      </c>
      <c r="AC24" s="381" t="s">
        <v>171</v>
      </c>
      <c r="AD24" s="118"/>
      <c r="AE24" s="119"/>
    </row>
    <row r="25" spans="2:31" s="61" customFormat="1" x14ac:dyDescent="0.2">
      <c r="B25" s="27"/>
      <c r="C25" s="575"/>
      <c r="D25" s="575"/>
      <c r="E25" s="85">
        <v>1</v>
      </c>
      <c r="F25" s="85">
        <v>2</v>
      </c>
      <c r="G25" s="85">
        <v>3</v>
      </c>
      <c r="H25" s="91">
        <v>4</v>
      </c>
      <c r="I25" s="92">
        <v>5</v>
      </c>
      <c r="J25" s="93">
        <v>6</v>
      </c>
      <c r="K25" s="93">
        <v>7</v>
      </c>
      <c r="L25" s="85">
        <v>8</v>
      </c>
      <c r="M25" s="85">
        <v>9</v>
      </c>
      <c r="N25" s="85">
        <v>10</v>
      </c>
      <c r="O25" s="85">
        <v>11</v>
      </c>
      <c r="P25" s="85">
        <v>12</v>
      </c>
      <c r="Q25" s="85">
        <v>13</v>
      </c>
      <c r="R25" s="85">
        <v>14</v>
      </c>
      <c r="S25" s="580">
        <v>15</v>
      </c>
      <c r="T25" s="581"/>
      <c r="U25" s="27"/>
      <c r="V25" s="120" t="s">
        <v>16</v>
      </c>
      <c r="W25" s="120" t="s">
        <v>9</v>
      </c>
      <c r="X25" s="120" t="s">
        <v>17</v>
      </c>
      <c r="Y25" s="120"/>
      <c r="Z25" s="120"/>
      <c r="AA25" s="120"/>
      <c r="AB25" s="121">
        <v>9</v>
      </c>
      <c r="AC25" s="381" t="s">
        <v>172</v>
      </c>
      <c r="AD25" s="122"/>
      <c r="AE25" s="122"/>
    </row>
    <row r="26" spans="2:31" s="61" customFormat="1" ht="24" customHeight="1" x14ac:dyDescent="0.2">
      <c r="B26" s="27"/>
      <c r="C26" s="59">
        <v>1</v>
      </c>
      <c r="D26" s="76" t="s">
        <v>131</v>
      </c>
      <c r="E26" s="258"/>
      <c r="F26" s="258"/>
      <c r="G26" s="258"/>
      <c r="H26" s="8">
        <f>IF((E26+F26+G26)&lt;1,0,IF($K$17="",0,W26*1400))</f>
        <v>0</v>
      </c>
      <c r="I26" s="14">
        <f>IF(H26=0,(E26+F26+G26),IF((E26+F26+G26)&lt;1401,0,(E26+F26+G26-H26)))</f>
        <v>0</v>
      </c>
      <c r="J26" s="259"/>
      <c r="K26" s="259"/>
      <c r="L26" s="5">
        <f>E26+F26+J26+K26</f>
        <v>0</v>
      </c>
      <c r="M26" s="39">
        <f t="shared" ref="M26:M37" si="0">ROUND((I26*X26%)/5,2)*5</f>
        <v>0</v>
      </c>
      <c r="N26" s="258">
        <f>IF($N$24="",0,ROUND(($I26*$N$24%)/5,2)*5)</f>
        <v>0</v>
      </c>
      <c r="O26" s="258">
        <f>IF($O$24="",0,ROUND(($I26*$O$24%)/5,2)*5)</f>
        <v>0</v>
      </c>
      <c r="P26" s="258">
        <f>IF($P$24="",0,ROUND(($I26*$P$24%)/5,2)*5)</f>
        <v>0</v>
      </c>
      <c r="Q26" s="258">
        <f>IF($Q$24="",0,ROUND(($I26*$Q$24%)/5,2)*5)</f>
        <v>0</v>
      </c>
      <c r="R26" s="5">
        <f>L26-M26-N26-O26-P26-Q26</f>
        <v>0</v>
      </c>
      <c r="S26" s="573"/>
      <c r="T26" s="574"/>
      <c r="U26" s="27"/>
      <c r="V26" s="382">
        <f>12*$S$6+1</f>
        <v>24301</v>
      </c>
      <c r="W26" s="383" t="e">
        <f>IF($V26&gt;$V$9,1,0)</f>
        <v>#VALUE!</v>
      </c>
      <c r="X26" s="383">
        <f>IF($K$17="",'Foglio di base'!AH7,IF(W26=0,'Foglio di base'!AH7,'Foglio di base'!AH11))</f>
        <v>6.4</v>
      </c>
      <c r="Y26" s="120" t="str">
        <f>IF((E26+F26+G26)=0,"",1)</f>
        <v/>
      </c>
      <c r="Z26" s="120"/>
      <c r="AA26" s="120"/>
      <c r="AB26" s="121">
        <v>10</v>
      </c>
      <c r="AC26" s="381" t="s">
        <v>173</v>
      </c>
      <c r="AD26" s="122"/>
      <c r="AE26" s="122"/>
    </row>
    <row r="27" spans="2:31" s="61" customFormat="1" ht="24" customHeight="1" x14ac:dyDescent="0.2">
      <c r="B27" s="27"/>
      <c r="C27" s="85">
        <v>2</v>
      </c>
      <c r="D27" s="77" t="s">
        <v>0</v>
      </c>
      <c r="E27" s="258"/>
      <c r="F27" s="258"/>
      <c r="G27" s="258"/>
      <c r="H27" s="8">
        <f>IF((E27+F27+G27)&lt;1,0,IF($K$17="",0,W27*1400))</f>
        <v>0</v>
      </c>
      <c r="I27" s="14">
        <f>IF(H27=0,(E27+F27+G27),IF((E27+F27+G27)&lt;1401,0,(E27+F27+G27-H27)))</f>
        <v>0</v>
      </c>
      <c r="J27" s="259"/>
      <c r="K27" s="259"/>
      <c r="L27" s="39">
        <f>E27+F27+J27+K27</f>
        <v>0</v>
      </c>
      <c r="M27" s="39">
        <f t="shared" si="0"/>
        <v>0</v>
      </c>
      <c r="N27" s="258">
        <f t="shared" ref="N27:N37" si="1">IF($N$24="",0,ROUND(($I27*$N$24%)/5,2)*5)</f>
        <v>0</v>
      </c>
      <c r="O27" s="258">
        <f t="shared" ref="O27:O37" si="2">IF($O$24="",0,ROUND(($I27*$O$24%)/5,2)*5)</f>
        <v>0</v>
      </c>
      <c r="P27" s="258">
        <f t="shared" ref="P27:P37" si="3">IF($P$24="",0,ROUND(($I27*$P$24%)/5,2)*5)</f>
        <v>0</v>
      </c>
      <c r="Q27" s="258">
        <f t="shared" ref="Q27:Q37" si="4">IF($Q$24="",0,ROUND(($I27*$Q$24%)/5,2)*5)</f>
        <v>0</v>
      </c>
      <c r="R27" s="5">
        <f t="shared" ref="R27:R37" si="5">L27-M27-N27-O27-P27-Q27</f>
        <v>0</v>
      </c>
      <c r="S27" s="573"/>
      <c r="T27" s="574"/>
      <c r="U27" s="27"/>
      <c r="V27" s="382">
        <f>12*$S$6+2</f>
        <v>24302</v>
      </c>
      <c r="W27" s="383" t="e">
        <f t="shared" ref="W27:W37" si="6">IF($V27&gt;$V$9,1,0)</f>
        <v>#VALUE!</v>
      </c>
      <c r="X27" s="383">
        <f>IF($K$17="",'Foglio di base'!AH7,IF(W27=0,'Foglio di base'!AH7,'Foglio di base'!AH11))</f>
        <v>6.4</v>
      </c>
      <c r="Y27" s="120" t="str">
        <f>IF((E27+F27+G27)=0,"",2)</f>
        <v/>
      </c>
      <c r="Z27" s="120"/>
      <c r="AA27" s="120"/>
      <c r="AB27" s="121">
        <v>11</v>
      </c>
      <c r="AC27" s="381" t="s">
        <v>174</v>
      </c>
      <c r="AD27" s="122"/>
      <c r="AE27" s="122"/>
    </row>
    <row r="28" spans="2:31" s="61" customFormat="1" ht="24" customHeight="1" x14ac:dyDescent="0.2">
      <c r="B28" s="27"/>
      <c r="C28" s="85">
        <v>3</v>
      </c>
      <c r="D28" s="77" t="s">
        <v>132</v>
      </c>
      <c r="E28" s="258"/>
      <c r="F28" s="258"/>
      <c r="G28" s="258"/>
      <c r="H28" s="8">
        <f t="shared" ref="H28:H37" si="7">IF((E28+F28+G28)&lt;1,0,IF($K$17="",0,W28*1400))</f>
        <v>0</v>
      </c>
      <c r="I28" s="14">
        <f t="shared" ref="I28:I37" si="8">IF(H28=0,(E28+F28+G28),IF((E28+F28+G28)&lt;1401,0,(E28+F28+G28-H28)))</f>
        <v>0</v>
      </c>
      <c r="J28" s="259"/>
      <c r="K28" s="259"/>
      <c r="L28" s="39">
        <f t="shared" ref="L28:L37" si="9">E28+F28+J28+K28</f>
        <v>0</v>
      </c>
      <c r="M28" s="39">
        <f t="shared" si="0"/>
        <v>0</v>
      </c>
      <c r="N28" s="258">
        <f t="shared" si="1"/>
        <v>0</v>
      </c>
      <c r="O28" s="258">
        <f t="shared" si="2"/>
        <v>0</v>
      </c>
      <c r="P28" s="258">
        <f t="shared" si="3"/>
        <v>0</v>
      </c>
      <c r="Q28" s="258">
        <f t="shared" si="4"/>
        <v>0</v>
      </c>
      <c r="R28" s="5">
        <f t="shared" si="5"/>
        <v>0</v>
      </c>
      <c r="S28" s="573"/>
      <c r="T28" s="574"/>
      <c r="U28" s="27"/>
      <c r="V28" s="382">
        <f>12*$S$6+3</f>
        <v>24303</v>
      </c>
      <c r="W28" s="383" t="e">
        <f t="shared" si="6"/>
        <v>#VALUE!</v>
      </c>
      <c r="X28" s="383">
        <f>IF($K$17="",'Foglio di base'!AH7,IF(W28=0,'Foglio di base'!AH7,'Foglio di base'!AH11))</f>
        <v>6.4</v>
      </c>
      <c r="Y28" s="120" t="str">
        <f>IF((E28+F28+G28)=0,"",3)</f>
        <v/>
      </c>
      <c r="Z28" s="120"/>
      <c r="AA28" s="120"/>
      <c r="AB28" s="121">
        <v>12</v>
      </c>
      <c r="AC28" s="381" t="s">
        <v>175</v>
      </c>
      <c r="AD28" s="122"/>
      <c r="AE28" s="122"/>
    </row>
    <row r="29" spans="2:31" s="61" customFormat="1" ht="24" customHeight="1" x14ac:dyDescent="0.2">
      <c r="B29" s="27"/>
      <c r="C29" s="85">
        <v>4</v>
      </c>
      <c r="D29" s="77" t="s">
        <v>133</v>
      </c>
      <c r="E29" s="258"/>
      <c r="F29" s="258"/>
      <c r="G29" s="258"/>
      <c r="H29" s="8">
        <f t="shared" si="7"/>
        <v>0</v>
      </c>
      <c r="I29" s="14">
        <f t="shared" si="8"/>
        <v>0</v>
      </c>
      <c r="J29" s="259"/>
      <c r="K29" s="259"/>
      <c r="L29" s="39">
        <f t="shared" si="9"/>
        <v>0</v>
      </c>
      <c r="M29" s="39">
        <f t="shared" si="0"/>
        <v>0</v>
      </c>
      <c r="N29" s="258">
        <f t="shared" si="1"/>
        <v>0</v>
      </c>
      <c r="O29" s="258">
        <f t="shared" si="2"/>
        <v>0</v>
      </c>
      <c r="P29" s="258">
        <f t="shared" si="3"/>
        <v>0</v>
      </c>
      <c r="Q29" s="258">
        <f t="shared" si="4"/>
        <v>0</v>
      </c>
      <c r="R29" s="5">
        <f t="shared" si="5"/>
        <v>0</v>
      </c>
      <c r="S29" s="573"/>
      <c r="T29" s="574"/>
      <c r="U29" s="27"/>
      <c r="V29" s="382">
        <f>12*$S$6+4</f>
        <v>24304</v>
      </c>
      <c r="W29" s="383" t="e">
        <f t="shared" si="6"/>
        <v>#VALUE!</v>
      </c>
      <c r="X29" s="383">
        <f>IF($K$17="",'Foglio di base'!AH7,IF(W29=0,'Foglio di base'!AH7,'Foglio di base'!AH11))</f>
        <v>6.4</v>
      </c>
      <c r="Y29" s="120" t="str">
        <f>IF((E29+F29+G29)=0,"",4)</f>
        <v/>
      </c>
      <c r="Z29" s="120"/>
      <c r="AA29" s="120"/>
      <c r="AB29" s="121"/>
      <c r="AC29" s="115"/>
      <c r="AD29" s="122"/>
      <c r="AE29" s="122"/>
    </row>
    <row r="30" spans="2:31" s="61" customFormat="1" ht="24" customHeight="1" x14ac:dyDescent="0.2">
      <c r="B30" s="27"/>
      <c r="C30" s="85">
        <v>5</v>
      </c>
      <c r="D30" s="77" t="s">
        <v>134</v>
      </c>
      <c r="E30" s="258"/>
      <c r="F30" s="258"/>
      <c r="G30" s="258"/>
      <c r="H30" s="8">
        <f t="shared" si="7"/>
        <v>0</v>
      </c>
      <c r="I30" s="14">
        <f t="shared" si="8"/>
        <v>0</v>
      </c>
      <c r="J30" s="259"/>
      <c r="K30" s="259"/>
      <c r="L30" s="39">
        <f t="shared" si="9"/>
        <v>0</v>
      </c>
      <c r="M30" s="39">
        <f t="shared" si="0"/>
        <v>0</v>
      </c>
      <c r="N30" s="258">
        <f t="shared" si="1"/>
        <v>0</v>
      </c>
      <c r="O30" s="258">
        <f t="shared" si="2"/>
        <v>0</v>
      </c>
      <c r="P30" s="258">
        <f t="shared" si="3"/>
        <v>0</v>
      </c>
      <c r="Q30" s="258">
        <f t="shared" si="4"/>
        <v>0</v>
      </c>
      <c r="R30" s="5">
        <f t="shared" si="5"/>
        <v>0</v>
      </c>
      <c r="S30" s="573"/>
      <c r="T30" s="574"/>
      <c r="U30" s="27"/>
      <c r="V30" s="382">
        <f>12*$S$6+5</f>
        <v>24305</v>
      </c>
      <c r="W30" s="383" t="e">
        <f t="shared" si="6"/>
        <v>#VALUE!</v>
      </c>
      <c r="X30" s="383">
        <f>IF($K$17="",'Foglio di base'!AH7,IF(W30=0,'Foglio di base'!AH7,'Foglio di base'!AH11))</f>
        <v>6.4</v>
      </c>
      <c r="Y30" s="120" t="str">
        <f>IF((E30+F30+G30)=0,"",5)</f>
        <v/>
      </c>
      <c r="Z30" s="120"/>
      <c r="AA30" s="120"/>
      <c r="AB30" s="121"/>
      <c r="AC30" s="121"/>
      <c r="AD30" s="122"/>
      <c r="AE30" s="122"/>
    </row>
    <row r="31" spans="2:31" s="61" customFormat="1" ht="24" customHeight="1" x14ac:dyDescent="0.2">
      <c r="B31" s="27"/>
      <c r="C31" s="85">
        <v>6</v>
      </c>
      <c r="D31" s="77" t="s">
        <v>135</v>
      </c>
      <c r="E31" s="258"/>
      <c r="F31" s="258"/>
      <c r="G31" s="258"/>
      <c r="H31" s="8">
        <f t="shared" si="7"/>
        <v>0</v>
      </c>
      <c r="I31" s="14">
        <f t="shared" si="8"/>
        <v>0</v>
      </c>
      <c r="J31" s="259"/>
      <c r="K31" s="259"/>
      <c r="L31" s="39">
        <f t="shared" si="9"/>
        <v>0</v>
      </c>
      <c r="M31" s="39">
        <f t="shared" si="0"/>
        <v>0</v>
      </c>
      <c r="N31" s="258">
        <f t="shared" si="1"/>
        <v>0</v>
      </c>
      <c r="O31" s="258">
        <f t="shared" si="2"/>
        <v>0</v>
      </c>
      <c r="P31" s="258">
        <f t="shared" si="3"/>
        <v>0</v>
      </c>
      <c r="Q31" s="258">
        <f t="shared" si="4"/>
        <v>0</v>
      </c>
      <c r="R31" s="5">
        <f t="shared" si="5"/>
        <v>0</v>
      </c>
      <c r="S31" s="573"/>
      <c r="T31" s="574"/>
      <c r="U31" s="27"/>
      <c r="V31" s="382">
        <f>12*$S$6+6</f>
        <v>24306</v>
      </c>
      <c r="W31" s="383" t="e">
        <f t="shared" si="6"/>
        <v>#VALUE!</v>
      </c>
      <c r="X31" s="383">
        <f>IF($K$17="",'Foglio di base'!AH7,IF(W31=0,'Foglio di base'!AH7,'Foglio di base'!AH11))</f>
        <v>6.4</v>
      </c>
      <c r="Y31" s="120" t="str">
        <f>IF((E31+F31+G31)=0,"",6)</f>
        <v/>
      </c>
      <c r="Z31" s="120"/>
      <c r="AA31" s="120"/>
      <c r="AB31" s="121"/>
      <c r="AC31" s="121"/>
      <c r="AD31" s="122"/>
      <c r="AE31" s="122"/>
    </row>
    <row r="32" spans="2:31" s="61" customFormat="1" ht="24" customHeight="1" x14ac:dyDescent="0.2">
      <c r="B32" s="27"/>
      <c r="C32" s="85">
        <v>7</v>
      </c>
      <c r="D32" s="77" t="s">
        <v>136</v>
      </c>
      <c r="E32" s="258"/>
      <c r="F32" s="258"/>
      <c r="G32" s="258"/>
      <c r="H32" s="8">
        <f t="shared" si="7"/>
        <v>0</v>
      </c>
      <c r="I32" s="14">
        <f t="shared" si="8"/>
        <v>0</v>
      </c>
      <c r="J32" s="259"/>
      <c r="K32" s="259"/>
      <c r="L32" s="39">
        <f t="shared" si="9"/>
        <v>0</v>
      </c>
      <c r="M32" s="39">
        <f t="shared" si="0"/>
        <v>0</v>
      </c>
      <c r="N32" s="258">
        <f t="shared" si="1"/>
        <v>0</v>
      </c>
      <c r="O32" s="258">
        <f t="shared" si="2"/>
        <v>0</v>
      </c>
      <c r="P32" s="258">
        <f t="shared" si="3"/>
        <v>0</v>
      </c>
      <c r="Q32" s="258">
        <f t="shared" si="4"/>
        <v>0</v>
      </c>
      <c r="R32" s="5">
        <f t="shared" si="5"/>
        <v>0</v>
      </c>
      <c r="S32" s="573"/>
      <c r="T32" s="574"/>
      <c r="U32" s="27"/>
      <c r="V32" s="382">
        <f>12*$S$6+7</f>
        <v>24307</v>
      </c>
      <c r="W32" s="383" t="e">
        <f t="shared" si="6"/>
        <v>#VALUE!</v>
      </c>
      <c r="X32" s="383">
        <f>IF($K$17="",'Foglio di base'!AH7,IF(W32=0,'Foglio di base'!AH7,'Foglio di base'!AH11))</f>
        <v>6.4</v>
      </c>
      <c r="Y32" s="120" t="str">
        <f>IF((E32+F32+G32)=0,"",7)</f>
        <v/>
      </c>
      <c r="Z32" s="120"/>
      <c r="AA32" s="120"/>
      <c r="AB32" s="121"/>
      <c r="AC32" s="121"/>
      <c r="AD32" s="122"/>
      <c r="AE32" s="122"/>
    </row>
    <row r="33" spans="1:31" s="61" customFormat="1" ht="24" customHeight="1" x14ac:dyDescent="0.2">
      <c r="B33" s="27"/>
      <c r="C33" s="85">
        <v>8</v>
      </c>
      <c r="D33" s="77" t="s">
        <v>137</v>
      </c>
      <c r="E33" s="258"/>
      <c r="F33" s="258"/>
      <c r="G33" s="258"/>
      <c r="H33" s="8">
        <f t="shared" si="7"/>
        <v>0</v>
      </c>
      <c r="I33" s="14">
        <f t="shared" si="8"/>
        <v>0</v>
      </c>
      <c r="J33" s="259"/>
      <c r="K33" s="259"/>
      <c r="L33" s="39">
        <f t="shared" si="9"/>
        <v>0</v>
      </c>
      <c r="M33" s="39">
        <f t="shared" si="0"/>
        <v>0</v>
      </c>
      <c r="N33" s="258">
        <f t="shared" si="1"/>
        <v>0</v>
      </c>
      <c r="O33" s="258">
        <f t="shared" si="2"/>
        <v>0</v>
      </c>
      <c r="P33" s="258">
        <f t="shared" si="3"/>
        <v>0</v>
      </c>
      <c r="Q33" s="258">
        <f t="shared" si="4"/>
        <v>0</v>
      </c>
      <c r="R33" s="5">
        <f t="shared" si="5"/>
        <v>0</v>
      </c>
      <c r="S33" s="573"/>
      <c r="T33" s="574"/>
      <c r="U33" s="27"/>
      <c r="V33" s="382">
        <f>12*$S$6+8</f>
        <v>24308</v>
      </c>
      <c r="W33" s="383" t="e">
        <f t="shared" si="6"/>
        <v>#VALUE!</v>
      </c>
      <c r="X33" s="383">
        <f>IF($K$17="",'Foglio di base'!AH7,IF(W33=0,'Foglio di base'!AH7,'Foglio di base'!AH11))</f>
        <v>6.4</v>
      </c>
      <c r="Y33" s="120" t="str">
        <f>IF((E33+F33+G33)=0,"",8)</f>
        <v/>
      </c>
      <c r="Z33" s="120"/>
      <c r="AA33" s="120"/>
      <c r="AB33" s="121"/>
      <c r="AC33" s="121"/>
      <c r="AD33" s="122"/>
      <c r="AE33" s="122"/>
    </row>
    <row r="34" spans="1:31" s="61" customFormat="1" ht="24" customHeight="1" x14ac:dyDescent="0.2">
      <c r="B34" s="27"/>
      <c r="C34" s="85">
        <v>9</v>
      </c>
      <c r="D34" s="77" t="s">
        <v>138</v>
      </c>
      <c r="E34" s="258"/>
      <c r="F34" s="258"/>
      <c r="G34" s="258"/>
      <c r="H34" s="8">
        <f t="shared" si="7"/>
        <v>0</v>
      </c>
      <c r="I34" s="14">
        <f t="shared" si="8"/>
        <v>0</v>
      </c>
      <c r="J34" s="259"/>
      <c r="K34" s="259"/>
      <c r="L34" s="39">
        <f t="shared" si="9"/>
        <v>0</v>
      </c>
      <c r="M34" s="39">
        <f t="shared" si="0"/>
        <v>0</v>
      </c>
      <c r="N34" s="258">
        <f t="shared" si="1"/>
        <v>0</v>
      </c>
      <c r="O34" s="258">
        <f t="shared" si="2"/>
        <v>0</v>
      </c>
      <c r="P34" s="258">
        <f t="shared" si="3"/>
        <v>0</v>
      </c>
      <c r="Q34" s="258">
        <f t="shared" si="4"/>
        <v>0</v>
      </c>
      <c r="R34" s="5">
        <f t="shared" si="5"/>
        <v>0</v>
      </c>
      <c r="S34" s="573"/>
      <c r="T34" s="574"/>
      <c r="U34" s="27"/>
      <c r="V34" s="382">
        <f>12*$S$6+9</f>
        <v>24309</v>
      </c>
      <c r="W34" s="383" t="e">
        <f t="shared" si="6"/>
        <v>#VALUE!</v>
      </c>
      <c r="X34" s="383">
        <f>IF($K$17="",'Foglio di base'!AH7,IF(W34=0,'Foglio di base'!AH7,'Foglio di base'!AH11))</f>
        <v>6.4</v>
      </c>
      <c r="Y34" s="120" t="str">
        <f>IF((E34+F34+G34)=0,"",9)</f>
        <v/>
      </c>
      <c r="Z34" s="120"/>
      <c r="AA34" s="120"/>
      <c r="AB34" s="121"/>
      <c r="AC34" s="121"/>
      <c r="AD34" s="122"/>
      <c r="AE34" s="122"/>
    </row>
    <row r="35" spans="1:31" s="61" customFormat="1" ht="24" customHeight="1" x14ac:dyDescent="0.2">
      <c r="B35" s="27"/>
      <c r="C35" s="85">
        <v>10</v>
      </c>
      <c r="D35" s="77" t="s">
        <v>139</v>
      </c>
      <c r="E35" s="258"/>
      <c r="F35" s="258"/>
      <c r="G35" s="258"/>
      <c r="H35" s="8">
        <f t="shared" si="7"/>
        <v>0</v>
      </c>
      <c r="I35" s="14">
        <f t="shared" si="8"/>
        <v>0</v>
      </c>
      <c r="J35" s="259"/>
      <c r="K35" s="259"/>
      <c r="L35" s="39">
        <f t="shared" si="9"/>
        <v>0</v>
      </c>
      <c r="M35" s="39">
        <f t="shared" si="0"/>
        <v>0</v>
      </c>
      <c r="N35" s="258">
        <f t="shared" si="1"/>
        <v>0</v>
      </c>
      <c r="O35" s="258">
        <f t="shared" si="2"/>
        <v>0</v>
      </c>
      <c r="P35" s="258">
        <f t="shared" si="3"/>
        <v>0</v>
      </c>
      <c r="Q35" s="258">
        <f t="shared" si="4"/>
        <v>0</v>
      </c>
      <c r="R35" s="5">
        <f t="shared" si="5"/>
        <v>0</v>
      </c>
      <c r="S35" s="573"/>
      <c r="T35" s="574"/>
      <c r="U35" s="27"/>
      <c r="V35" s="382">
        <f>12*$S$6+10</f>
        <v>24310</v>
      </c>
      <c r="W35" s="383" t="e">
        <f t="shared" si="6"/>
        <v>#VALUE!</v>
      </c>
      <c r="X35" s="383">
        <f>IF($K$17="",'Foglio di base'!AH7,IF(W35=0,'Foglio di base'!AH7,'Foglio di base'!AH11))</f>
        <v>6.4</v>
      </c>
      <c r="Y35" s="120" t="str">
        <f>IF((E35+F35+G35)=0,"",10)</f>
        <v/>
      </c>
      <c r="Z35" s="120"/>
      <c r="AA35" s="120"/>
      <c r="AB35" s="121"/>
      <c r="AC35" s="121"/>
      <c r="AD35" s="122"/>
      <c r="AE35" s="122"/>
    </row>
    <row r="36" spans="1:31" s="61" customFormat="1" ht="24" customHeight="1" x14ac:dyDescent="0.2">
      <c r="B36" s="27"/>
      <c r="C36" s="85">
        <v>11</v>
      </c>
      <c r="D36" s="77" t="s">
        <v>6</v>
      </c>
      <c r="E36" s="258"/>
      <c r="F36" s="258"/>
      <c r="G36" s="258"/>
      <c r="H36" s="8">
        <f t="shared" si="7"/>
        <v>0</v>
      </c>
      <c r="I36" s="14">
        <f t="shared" si="8"/>
        <v>0</v>
      </c>
      <c r="J36" s="259"/>
      <c r="K36" s="259"/>
      <c r="L36" s="39">
        <f t="shared" si="9"/>
        <v>0</v>
      </c>
      <c r="M36" s="39">
        <f t="shared" si="0"/>
        <v>0</v>
      </c>
      <c r="N36" s="258">
        <f t="shared" si="1"/>
        <v>0</v>
      </c>
      <c r="O36" s="258">
        <f t="shared" si="2"/>
        <v>0</v>
      </c>
      <c r="P36" s="258">
        <f t="shared" si="3"/>
        <v>0</v>
      </c>
      <c r="Q36" s="258">
        <f t="shared" si="4"/>
        <v>0</v>
      </c>
      <c r="R36" s="5">
        <f t="shared" si="5"/>
        <v>0</v>
      </c>
      <c r="S36" s="573"/>
      <c r="T36" s="574"/>
      <c r="U36" s="27"/>
      <c r="V36" s="382">
        <f>12*$S$6+11</f>
        <v>24311</v>
      </c>
      <c r="W36" s="383" t="e">
        <f t="shared" si="6"/>
        <v>#VALUE!</v>
      </c>
      <c r="X36" s="383">
        <f>IF($K$17="",'Foglio di base'!AH7,IF(W36=0,'Foglio di base'!AH7,'Foglio di base'!AH11))</f>
        <v>6.4</v>
      </c>
      <c r="Y36" s="120" t="str">
        <f>IF((E36+F36+G36)=0,"",11)</f>
        <v/>
      </c>
      <c r="Z36" s="120"/>
      <c r="AA36" s="120"/>
      <c r="AB36" s="121"/>
      <c r="AC36" s="121"/>
      <c r="AD36" s="122"/>
      <c r="AE36" s="122"/>
    </row>
    <row r="37" spans="1:31" s="61" customFormat="1" ht="24" customHeight="1" thickBot="1" x14ac:dyDescent="0.25">
      <c r="B37" s="27"/>
      <c r="C37" s="85">
        <v>12</v>
      </c>
      <c r="D37" s="78" t="s">
        <v>140</v>
      </c>
      <c r="E37" s="258"/>
      <c r="F37" s="258"/>
      <c r="G37" s="258"/>
      <c r="H37" s="8">
        <f t="shared" si="7"/>
        <v>0</v>
      </c>
      <c r="I37" s="90">
        <f t="shared" si="8"/>
        <v>0</v>
      </c>
      <c r="J37" s="259"/>
      <c r="K37" s="259"/>
      <c r="L37" s="39">
        <f t="shared" si="9"/>
        <v>0</v>
      </c>
      <c r="M37" s="39">
        <f t="shared" si="0"/>
        <v>0</v>
      </c>
      <c r="N37" s="258">
        <f t="shared" si="1"/>
        <v>0</v>
      </c>
      <c r="O37" s="258">
        <f t="shared" si="2"/>
        <v>0</v>
      </c>
      <c r="P37" s="258">
        <f t="shared" si="3"/>
        <v>0</v>
      </c>
      <c r="Q37" s="258">
        <f t="shared" si="4"/>
        <v>0</v>
      </c>
      <c r="R37" s="5">
        <f t="shared" si="5"/>
        <v>0</v>
      </c>
      <c r="S37" s="573"/>
      <c r="T37" s="574"/>
      <c r="U37" s="27"/>
      <c r="V37" s="382">
        <f>12*$S$6+12</f>
        <v>24312</v>
      </c>
      <c r="W37" s="383" t="e">
        <f t="shared" si="6"/>
        <v>#VALUE!</v>
      </c>
      <c r="X37" s="383">
        <f>IF($K$17="",'Foglio di base'!AH7,IF(W37=0,'Foglio di base'!AH7,'Foglio di base'!AH11))</f>
        <v>6.4</v>
      </c>
      <c r="Y37" s="120" t="str">
        <f>IF((E37+F37+G37)=0,"",12)</f>
        <v/>
      </c>
      <c r="Z37" s="120"/>
      <c r="AA37" s="120"/>
      <c r="AB37" s="121"/>
      <c r="AC37" s="121"/>
      <c r="AD37" s="122"/>
      <c r="AE37" s="122"/>
    </row>
    <row r="38" spans="1:31" s="66" customFormat="1" ht="16.5" customHeight="1" x14ac:dyDescent="0.2">
      <c r="B38" s="27"/>
      <c r="C38" s="62" t="e">
        <f>IF(M82&gt;=-1,"",IF((E37+F37+G37)&lt;&gt;0,"Al dipendente vanno rimborsati:","Se è l'ultimo versamento del salario, al dipendente vanno rimborsati:"))</f>
        <v>#VALUE!</v>
      </c>
      <c r="D38" s="63"/>
      <c r="E38" s="64"/>
      <c r="F38" s="64"/>
      <c r="G38" s="64"/>
      <c r="H38" s="43"/>
      <c r="I38" s="40"/>
      <c r="J38" s="45" t="e">
        <f>IF(M82&lt;0,"contributi AD pagati in più","")</f>
        <v>#VALUE!</v>
      </c>
      <c r="K38" s="65"/>
      <c r="L38" s="43"/>
      <c r="M38" s="44" t="str">
        <f>IF(K17="","",IF(M82&gt;=-0.05,0,M82))</f>
        <v/>
      </c>
      <c r="N38" s="64"/>
      <c r="O38" s="64"/>
      <c r="P38" s="64"/>
      <c r="Q38" s="64"/>
      <c r="R38" s="43"/>
      <c r="S38" s="579"/>
      <c r="T38" s="579"/>
      <c r="U38" s="27"/>
      <c r="V38" s="208"/>
      <c r="W38" s="209"/>
      <c r="X38" s="120"/>
      <c r="Y38" s="120"/>
      <c r="Z38" s="120"/>
      <c r="AA38" s="120"/>
      <c r="AB38" s="123"/>
      <c r="AC38" s="123"/>
      <c r="AD38" s="124"/>
      <c r="AE38" s="124"/>
    </row>
    <row r="39" spans="1:31" s="66" customFormat="1" ht="16.5" customHeight="1" thickBot="1" x14ac:dyDescent="0.25">
      <c r="B39" s="27"/>
      <c r="C39" s="67" t="str">
        <f>IF(J39="","",IF((E37+F37+G37)&lt;&gt;0,"Al dipendente vanno rimborsati:","Se è l'ultimo versamento del salario, al dipendente vanno rimborsati:"))</f>
        <v/>
      </c>
      <c r="D39" s="68"/>
      <c r="E39" s="69"/>
      <c r="F39" s="69"/>
      <c r="G39" s="69"/>
      <c r="H39" s="40"/>
      <c r="I39" s="40"/>
      <c r="J39" s="42" t="str">
        <f>IF(K17="","",IF(M65&lt;-1,"franchigia per i pensionati",""))</f>
        <v/>
      </c>
      <c r="K39" s="70"/>
      <c r="L39" s="40"/>
      <c r="M39" s="41" t="str">
        <f>IF(K17="","",IF(M65&gt;=-1,0,M65))</f>
        <v/>
      </c>
      <c r="N39" s="69"/>
      <c r="O39" s="69"/>
      <c r="P39" s="69"/>
      <c r="Q39" s="69"/>
      <c r="R39" s="40"/>
      <c r="S39" s="582"/>
      <c r="T39" s="582"/>
      <c r="U39" s="27"/>
      <c r="V39" s="208"/>
      <c r="W39" s="209"/>
      <c r="X39" s="120"/>
      <c r="Y39" s="120"/>
      <c r="Z39" s="120"/>
      <c r="AA39" s="120"/>
      <c r="AB39" s="123"/>
      <c r="AC39" s="123"/>
      <c r="AD39" s="124"/>
      <c r="AE39" s="124"/>
    </row>
    <row r="40" spans="1:31" ht="22.5" customHeight="1" thickBot="1" x14ac:dyDescent="0.25">
      <c r="B40" s="47"/>
      <c r="C40" s="622" t="s">
        <v>159</v>
      </c>
      <c r="D40" s="623"/>
      <c r="E40" s="6">
        <f t="shared" ref="E40:L40" si="10">SUM(E26:E37)</f>
        <v>0</v>
      </c>
      <c r="F40" s="6">
        <f t="shared" si="10"/>
        <v>0</v>
      </c>
      <c r="G40" s="71">
        <f t="shared" si="10"/>
        <v>0</v>
      </c>
      <c r="H40" s="71">
        <f t="shared" si="10"/>
        <v>0</v>
      </c>
      <c r="I40" s="72">
        <f>IF((E40+F40+G40-H40)&lt;0,0,IF(Y17="2b",0,(E40+F40+G40-H40)))</f>
        <v>0</v>
      </c>
      <c r="J40" s="60">
        <f t="shared" si="10"/>
        <v>0</v>
      </c>
      <c r="K40" s="60">
        <f t="shared" si="10"/>
        <v>0</v>
      </c>
      <c r="L40" s="6">
        <f t="shared" si="10"/>
        <v>0</v>
      </c>
      <c r="M40" s="6">
        <f>IF(I40=0,0,SUM(M26:M39))</f>
        <v>0</v>
      </c>
      <c r="N40" s="6">
        <f>SUM(N26:N37)</f>
        <v>0</v>
      </c>
      <c r="O40" s="6">
        <f>SUM(O26:O37)</f>
        <v>0</v>
      </c>
      <c r="P40" s="6">
        <f>SUM(P26:P37)</f>
        <v>0</v>
      </c>
      <c r="Q40" s="6">
        <f>SUM(Q26:Q37)</f>
        <v>0</v>
      </c>
      <c r="R40" s="6">
        <f>L40-SUM(M40:Q40)</f>
        <v>0</v>
      </c>
      <c r="S40" s="573"/>
      <c r="T40" s="574"/>
      <c r="U40" s="47"/>
      <c r="V40" s="210"/>
      <c r="W40" s="120"/>
      <c r="X40" s="120"/>
      <c r="Y40" s="120"/>
      <c r="Z40" s="120"/>
      <c r="AA40" s="120"/>
    </row>
    <row r="41" spans="1:31" ht="9.75" customHeight="1" x14ac:dyDescent="0.25">
      <c r="B41" s="47"/>
      <c r="C41" s="73"/>
      <c r="D41" s="51"/>
      <c r="E41" s="47"/>
      <c r="F41" s="47"/>
      <c r="G41" s="47"/>
      <c r="H41" s="47"/>
      <c r="I41" s="47"/>
      <c r="J41" s="47"/>
      <c r="K41" s="47"/>
      <c r="L41" s="47"/>
      <c r="M41" s="47"/>
      <c r="N41" s="47"/>
      <c r="O41" s="47"/>
      <c r="P41" s="47"/>
      <c r="Q41" s="47"/>
      <c r="R41" s="74"/>
      <c r="S41" s="74"/>
      <c r="T41" s="74"/>
      <c r="U41" s="47"/>
      <c r="W41" s="114" t="e">
        <f>SUM(W26:W40)</f>
        <v>#VALUE!</v>
      </c>
      <c r="X41" s="120">
        <f>IF($K$17="",'Foglio di base'!AH7,IF(W41=0,'Foglio di base'!AH7,'Foglio di base'!AH11))</f>
        <v>6.4</v>
      </c>
      <c r="Y41" s="120"/>
      <c r="Z41" s="120"/>
      <c r="AA41" s="120"/>
    </row>
    <row r="42" spans="1:31" s="103" customFormat="1" ht="15.75" customHeight="1" x14ac:dyDescent="0.2">
      <c r="B42" s="104"/>
      <c r="C42" s="105" t="s">
        <v>160</v>
      </c>
      <c r="D42" s="106"/>
      <c r="E42" s="105"/>
      <c r="F42" s="105"/>
      <c r="G42" s="107"/>
      <c r="H42" s="107"/>
      <c r="I42" s="107"/>
      <c r="J42" s="107"/>
      <c r="K42" s="107"/>
      <c r="L42" s="105"/>
      <c r="M42" s="105" t="s">
        <v>162</v>
      </c>
      <c r="N42" s="105"/>
      <c r="O42" s="105"/>
      <c r="P42" s="105"/>
      <c r="Q42" s="105" t="s">
        <v>163</v>
      </c>
      <c r="R42" s="104"/>
      <c r="S42" s="104"/>
      <c r="T42" s="104"/>
      <c r="U42" s="104"/>
      <c r="V42" s="125"/>
      <c r="W42" s="125" t="s">
        <v>19</v>
      </c>
      <c r="X42" s="125"/>
      <c r="Y42" s="125"/>
      <c r="Z42" s="125"/>
      <c r="AA42" s="125"/>
      <c r="AB42" s="126"/>
      <c r="AC42" s="126"/>
      <c r="AD42" s="125"/>
      <c r="AE42" s="125"/>
    </row>
    <row r="43" spans="1:31" ht="15" customHeight="1" x14ac:dyDescent="0.2">
      <c r="B43" s="47"/>
      <c r="C43" s="616"/>
      <c r="D43" s="617"/>
      <c r="E43" s="617"/>
      <c r="F43" s="617"/>
      <c r="G43" s="617"/>
      <c r="H43" s="617"/>
      <c r="I43" s="617"/>
      <c r="J43" s="617"/>
      <c r="K43" s="618"/>
      <c r="L43" s="49"/>
      <c r="M43" s="600"/>
      <c r="N43" s="601"/>
      <c r="O43" s="47"/>
      <c r="P43" s="47"/>
      <c r="Q43" s="564"/>
      <c r="R43" s="565"/>
      <c r="S43" s="565"/>
      <c r="T43" s="566"/>
      <c r="U43" s="47"/>
    </row>
    <row r="44" spans="1:31" ht="15" customHeight="1" x14ac:dyDescent="0.2">
      <c r="B44" s="47"/>
      <c r="C44" s="619"/>
      <c r="D44" s="620"/>
      <c r="E44" s="620"/>
      <c r="F44" s="620"/>
      <c r="G44" s="620"/>
      <c r="H44" s="620"/>
      <c r="I44" s="620"/>
      <c r="J44" s="620"/>
      <c r="K44" s="621"/>
      <c r="L44" s="49"/>
      <c r="M44" s="602"/>
      <c r="N44" s="603"/>
      <c r="O44" s="47"/>
      <c r="P44" s="47"/>
      <c r="Q44" s="567"/>
      <c r="R44" s="568"/>
      <c r="S44" s="568"/>
      <c r="T44" s="569"/>
      <c r="U44" s="47"/>
    </row>
    <row r="45" spans="1:31" ht="15" customHeight="1" x14ac:dyDescent="0.2">
      <c r="B45" s="47"/>
      <c r="C45" s="576"/>
      <c r="D45" s="577"/>
      <c r="E45" s="577"/>
      <c r="F45" s="577"/>
      <c r="G45" s="577"/>
      <c r="H45" s="577"/>
      <c r="I45" s="577"/>
      <c r="J45" s="577"/>
      <c r="K45" s="578"/>
      <c r="L45" s="47"/>
      <c r="M45" s="604"/>
      <c r="N45" s="605"/>
      <c r="O45" s="47"/>
      <c r="P45" s="47"/>
      <c r="Q45" s="570"/>
      <c r="R45" s="571"/>
      <c r="S45" s="571"/>
      <c r="T45" s="572"/>
      <c r="U45" s="47"/>
    </row>
    <row r="46" spans="1:31" ht="7.5" customHeight="1" x14ac:dyDescent="0.2">
      <c r="B46" s="47"/>
      <c r="C46" s="319"/>
      <c r="D46" s="319"/>
      <c r="E46" s="319"/>
      <c r="F46" s="319"/>
      <c r="G46" s="319"/>
      <c r="H46" s="319"/>
      <c r="I46" s="319"/>
      <c r="J46" s="319"/>
      <c r="K46" s="319"/>
      <c r="L46" s="52"/>
      <c r="M46" s="257"/>
      <c r="N46" s="257"/>
      <c r="O46" s="52"/>
      <c r="P46" s="320"/>
      <c r="Q46" s="320"/>
      <c r="R46" s="320"/>
      <c r="S46" s="320"/>
      <c r="T46" s="320"/>
      <c r="U46" s="47"/>
    </row>
    <row r="47" spans="1:31" ht="11.25" customHeight="1" x14ac:dyDescent="0.2">
      <c r="B47" s="47"/>
      <c r="C47" s="434" t="s">
        <v>216</v>
      </c>
      <c r="D47" s="47"/>
      <c r="E47" s="47"/>
      <c r="F47" s="47"/>
      <c r="G47" s="47"/>
      <c r="H47" s="47"/>
      <c r="I47" s="47"/>
      <c r="J47" s="47"/>
      <c r="K47" s="47"/>
      <c r="L47" s="47"/>
      <c r="M47" s="47"/>
      <c r="N47" s="47"/>
      <c r="O47" s="47"/>
      <c r="P47" s="47"/>
      <c r="Q47" s="47"/>
      <c r="R47" s="47"/>
      <c r="S47" s="47"/>
      <c r="T47" s="447" t="str">
        <f>'Foglio di base'!N43</f>
        <v>© medisuisse 2025</v>
      </c>
      <c r="U47" s="47"/>
    </row>
    <row r="48" spans="1:31" s="79" customFormat="1" ht="2.25" customHeight="1" x14ac:dyDescent="0.2">
      <c r="A48" s="4"/>
      <c r="B48" s="47"/>
      <c r="C48" s="47"/>
      <c r="D48" s="47"/>
      <c r="E48" s="47"/>
      <c r="F48" s="47"/>
      <c r="G48" s="47"/>
      <c r="H48" s="47"/>
      <c r="I48" s="47"/>
      <c r="J48" s="47"/>
      <c r="K48" s="47"/>
      <c r="L48" s="47"/>
      <c r="M48" s="47"/>
      <c r="N48" s="47"/>
      <c r="O48" s="47"/>
      <c r="P48" s="47"/>
      <c r="Q48" s="47"/>
      <c r="R48" s="47"/>
      <c r="S48" s="47"/>
      <c r="T48" s="47"/>
      <c r="U48" s="47"/>
      <c r="V48" s="114"/>
      <c r="W48" s="114"/>
      <c r="X48" s="114"/>
      <c r="Y48" s="114"/>
      <c r="Z48" s="114"/>
      <c r="AA48" s="114"/>
      <c r="AB48" s="115"/>
      <c r="AC48" s="115"/>
      <c r="AD48" s="114"/>
      <c r="AE48" s="127"/>
    </row>
    <row r="49" spans="1:29" s="127" customFormat="1" hidden="1" x14ac:dyDescent="0.2">
      <c r="A49" s="196"/>
      <c r="B49" s="196"/>
      <c r="C49" s="448" t="str">
        <f>K15</f>
        <v/>
      </c>
      <c r="D49" s="196"/>
      <c r="E49" s="196"/>
      <c r="F49" s="196"/>
      <c r="G49" s="196"/>
      <c r="H49" s="196"/>
      <c r="I49" s="196"/>
      <c r="J49" s="196"/>
      <c r="K49" s="196"/>
      <c r="L49" s="196"/>
      <c r="M49" s="196"/>
      <c r="N49" s="196"/>
      <c r="O49" s="196"/>
      <c r="P49" s="196"/>
      <c r="Q49" s="196"/>
      <c r="R49" s="196"/>
      <c r="S49" s="196"/>
      <c r="T49" s="196"/>
      <c r="U49" s="196"/>
      <c r="AB49" s="128"/>
      <c r="AC49" s="128"/>
    </row>
    <row r="50" spans="1:29" s="129" customFormat="1" ht="15" hidden="1" customHeight="1" x14ac:dyDescent="0.2">
      <c r="A50" s="414"/>
      <c r="B50" s="196"/>
      <c r="C50" s="196"/>
      <c r="D50" s="197" t="s">
        <v>24</v>
      </c>
      <c r="E50" s="196"/>
      <c r="F50" s="196"/>
      <c r="G50" s="198" t="s">
        <v>18</v>
      </c>
      <c r="H50" s="196"/>
      <c r="I50" s="196"/>
      <c r="J50" s="196"/>
      <c r="K50" s="196"/>
      <c r="L50" s="196"/>
      <c r="M50" s="196"/>
      <c r="N50" s="196"/>
      <c r="O50" s="196"/>
      <c r="P50" s="196"/>
      <c r="Q50" s="196"/>
      <c r="R50" s="196"/>
      <c r="S50" s="196"/>
      <c r="T50" s="196"/>
      <c r="U50" s="196"/>
      <c r="AB50" s="128"/>
      <c r="AC50" s="128"/>
    </row>
    <row r="51" spans="1:29" s="129" customFormat="1" ht="15" hidden="1" customHeight="1" x14ac:dyDescent="0.2">
      <c r="A51" s="414"/>
      <c r="B51" s="197"/>
      <c r="C51" s="199"/>
      <c r="D51" s="199"/>
      <c r="E51" s="199"/>
      <c r="F51" s="200"/>
      <c r="G51" s="200" t="e">
        <f>IF(W26=0,0,(E26+F26+G26))</f>
        <v>#VALUE!</v>
      </c>
      <c r="H51" s="200" t="e">
        <f>IF(G51&lt;1,0,1400*W26)</f>
        <v>#VALUE!</v>
      </c>
      <c r="I51" s="200" t="e">
        <f>IF((G51-H51)&lt;1,0,(G51-H51))</f>
        <v>#VALUE!</v>
      </c>
      <c r="J51" s="197"/>
      <c r="K51" s="200"/>
      <c r="L51" s="197"/>
      <c r="M51" s="200" t="e">
        <f>IF(W26=0,0,M26)</f>
        <v>#VALUE!</v>
      </c>
      <c r="N51" s="197"/>
      <c r="O51" s="197"/>
      <c r="P51" s="197"/>
      <c r="Q51" s="197"/>
      <c r="R51" s="197"/>
      <c r="S51" s="197"/>
      <c r="T51" s="197"/>
      <c r="U51" s="197"/>
      <c r="AB51" s="128"/>
      <c r="AC51" s="128"/>
    </row>
    <row r="52" spans="1:29" s="129" customFormat="1" ht="15" hidden="1" customHeight="1" x14ac:dyDescent="0.2">
      <c r="A52" s="414"/>
      <c r="B52" s="197"/>
      <c r="C52" s="127"/>
      <c r="D52" s="127"/>
      <c r="E52" s="127"/>
      <c r="F52" s="200"/>
      <c r="G52" s="200" t="e">
        <f t="shared" ref="G52:G62" si="11">IF(W27=0,0,(E27+F27+G27))</f>
        <v>#VALUE!</v>
      </c>
      <c r="H52" s="200" t="e">
        <f t="shared" ref="H52:H62" si="12">IF(G52&lt;1,0,1400*W27)</f>
        <v>#VALUE!</v>
      </c>
      <c r="I52" s="200" t="e">
        <f t="shared" ref="I52:I62" si="13">IF((G52-H52)&lt;1,0,(G52-H52))</f>
        <v>#VALUE!</v>
      </c>
      <c r="J52" s="197"/>
      <c r="K52" s="201"/>
      <c r="L52" s="202"/>
      <c r="M52" s="200" t="e">
        <f t="shared" ref="M52:M62" si="14">IF(W27=0,0,M27)</f>
        <v>#VALUE!</v>
      </c>
      <c r="N52" s="203"/>
      <c r="O52" s="197"/>
      <c r="P52" s="197"/>
      <c r="Q52" s="197"/>
      <c r="R52" s="197"/>
      <c r="S52" s="197"/>
      <c r="T52" s="197"/>
      <c r="U52" s="197"/>
      <c r="AB52" s="128"/>
      <c r="AC52" s="128"/>
    </row>
    <row r="53" spans="1:29" s="129" customFormat="1" ht="15" hidden="1" customHeight="1" x14ac:dyDescent="0.2">
      <c r="A53" s="414"/>
      <c r="B53" s="197"/>
      <c r="C53" s="127"/>
      <c r="D53" s="127"/>
      <c r="E53" s="127"/>
      <c r="F53" s="200"/>
      <c r="G53" s="200" t="e">
        <f t="shared" si="11"/>
        <v>#VALUE!</v>
      </c>
      <c r="H53" s="200" t="e">
        <f t="shared" si="12"/>
        <v>#VALUE!</v>
      </c>
      <c r="I53" s="200" t="e">
        <f t="shared" si="13"/>
        <v>#VALUE!</v>
      </c>
      <c r="J53" s="197"/>
      <c r="K53" s="201"/>
      <c r="L53" s="202"/>
      <c r="M53" s="200" t="e">
        <f t="shared" si="14"/>
        <v>#VALUE!</v>
      </c>
      <c r="N53" s="203"/>
      <c r="O53" s="197"/>
      <c r="P53" s="197"/>
      <c r="Q53" s="197"/>
      <c r="R53" s="197"/>
      <c r="S53" s="197"/>
      <c r="T53" s="197"/>
      <c r="U53" s="197"/>
      <c r="AB53" s="128"/>
      <c r="AC53" s="128"/>
    </row>
    <row r="54" spans="1:29" s="129" customFormat="1" ht="15" hidden="1" customHeight="1" x14ac:dyDescent="0.2">
      <c r="A54" s="414"/>
      <c r="B54" s="197"/>
      <c r="C54" s="127"/>
      <c r="D54" s="127" t="str">
        <f>MID($C$49,2,1)</f>
        <v/>
      </c>
      <c r="E54" s="127"/>
      <c r="F54" s="200"/>
      <c r="G54" s="200" t="e">
        <f t="shared" si="11"/>
        <v>#VALUE!</v>
      </c>
      <c r="H54" s="200" t="e">
        <f t="shared" si="12"/>
        <v>#VALUE!</v>
      </c>
      <c r="I54" s="200" t="e">
        <f t="shared" si="13"/>
        <v>#VALUE!</v>
      </c>
      <c r="J54" s="197"/>
      <c r="K54" s="201"/>
      <c r="L54" s="202"/>
      <c r="M54" s="200" t="e">
        <f t="shared" si="14"/>
        <v>#VALUE!</v>
      </c>
      <c r="N54" s="204"/>
      <c r="O54" s="197"/>
      <c r="P54" s="197"/>
      <c r="Q54" s="197"/>
      <c r="R54" s="197"/>
      <c r="S54" s="197"/>
      <c r="T54" s="197"/>
      <c r="U54" s="197"/>
      <c r="AB54" s="128"/>
      <c r="AC54" s="128"/>
    </row>
    <row r="55" spans="1:29" s="129" customFormat="1" ht="15" hidden="1" customHeight="1" x14ac:dyDescent="0.2">
      <c r="A55" s="414"/>
      <c r="B55" s="197"/>
      <c r="C55" s="127"/>
      <c r="D55" s="127"/>
      <c r="E55" s="127"/>
      <c r="F55" s="200"/>
      <c r="G55" s="200" t="e">
        <f t="shared" si="11"/>
        <v>#VALUE!</v>
      </c>
      <c r="H55" s="200" t="e">
        <f t="shared" si="12"/>
        <v>#VALUE!</v>
      </c>
      <c r="I55" s="200" t="e">
        <f t="shared" si="13"/>
        <v>#VALUE!</v>
      </c>
      <c r="J55" s="197"/>
      <c r="K55" s="201"/>
      <c r="L55" s="197"/>
      <c r="M55" s="200" t="e">
        <f t="shared" si="14"/>
        <v>#VALUE!</v>
      </c>
      <c r="N55" s="197"/>
      <c r="O55" s="197"/>
      <c r="P55" s="197"/>
      <c r="Q55" s="197"/>
      <c r="R55" s="197"/>
      <c r="S55" s="197"/>
      <c r="T55" s="197"/>
      <c r="U55" s="197"/>
      <c r="AB55" s="128"/>
      <c r="AC55" s="128"/>
    </row>
    <row r="56" spans="1:29" s="129" customFormat="1" ht="15" hidden="1" customHeight="1" x14ac:dyDescent="0.2">
      <c r="A56" s="414"/>
      <c r="B56" s="197"/>
      <c r="C56" s="127"/>
      <c r="D56" s="127"/>
      <c r="E56" s="127"/>
      <c r="F56" s="200"/>
      <c r="G56" s="200" t="e">
        <f t="shared" si="11"/>
        <v>#VALUE!</v>
      </c>
      <c r="H56" s="200" t="e">
        <f t="shared" si="12"/>
        <v>#VALUE!</v>
      </c>
      <c r="I56" s="200" t="e">
        <f t="shared" si="13"/>
        <v>#VALUE!</v>
      </c>
      <c r="J56" s="197"/>
      <c r="K56" s="201"/>
      <c r="L56" s="197"/>
      <c r="M56" s="200" t="e">
        <f t="shared" si="14"/>
        <v>#VALUE!</v>
      </c>
      <c r="N56" s="197"/>
      <c r="O56" s="197"/>
      <c r="P56" s="197"/>
      <c r="Q56" s="197"/>
      <c r="R56" s="197"/>
      <c r="S56" s="197"/>
      <c r="T56" s="197"/>
      <c r="U56" s="197"/>
      <c r="AB56" s="128"/>
      <c r="AC56" s="128"/>
    </row>
    <row r="57" spans="1:29" s="129" customFormat="1" ht="15" hidden="1" customHeight="1" x14ac:dyDescent="0.2">
      <c r="A57" s="414"/>
      <c r="B57" s="197"/>
      <c r="C57" s="127"/>
      <c r="D57" s="127"/>
      <c r="E57" s="127"/>
      <c r="F57" s="200"/>
      <c r="G57" s="200" t="e">
        <f t="shared" si="11"/>
        <v>#VALUE!</v>
      </c>
      <c r="H57" s="200" t="e">
        <f t="shared" si="12"/>
        <v>#VALUE!</v>
      </c>
      <c r="I57" s="200" t="e">
        <f t="shared" si="13"/>
        <v>#VALUE!</v>
      </c>
      <c r="J57" s="197"/>
      <c r="K57" s="201"/>
      <c r="L57" s="197"/>
      <c r="M57" s="200" t="e">
        <f t="shared" si="14"/>
        <v>#VALUE!</v>
      </c>
      <c r="N57" s="197"/>
      <c r="O57" s="197"/>
      <c r="P57" s="197"/>
      <c r="Q57" s="197"/>
      <c r="R57" s="197"/>
      <c r="S57" s="197"/>
      <c r="T57" s="197"/>
      <c r="U57" s="197"/>
      <c r="AB57" s="128"/>
      <c r="AC57" s="128"/>
    </row>
    <row r="58" spans="1:29" s="129" customFormat="1" ht="15" hidden="1" customHeight="1" x14ac:dyDescent="0.2">
      <c r="A58" s="414"/>
      <c r="B58" s="197"/>
      <c r="C58" s="127"/>
      <c r="D58" s="127"/>
      <c r="E58" s="127"/>
      <c r="F58" s="200"/>
      <c r="G58" s="200" t="e">
        <f t="shared" si="11"/>
        <v>#VALUE!</v>
      </c>
      <c r="H58" s="200" t="e">
        <f t="shared" si="12"/>
        <v>#VALUE!</v>
      </c>
      <c r="I58" s="200" t="e">
        <f t="shared" si="13"/>
        <v>#VALUE!</v>
      </c>
      <c r="J58" s="197"/>
      <c r="K58" s="201"/>
      <c r="L58" s="197"/>
      <c r="M58" s="200" t="e">
        <f t="shared" si="14"/>
        <v>#VALUE!</v>
      </c>
      <c r="N58" s="197"/>
      <c r="O58" s="197"/>
      <c r="P58" s="197"/>
      <c r="Q58" s="197"/>
      <c r="R58" s="197"/>
      <c r="S58" s="197"/>
      <c r="T58" s="197"/>
      <c r="U58" s="197"/>
      <c r="AB58" s="128"/>
      <c r="AC58" s="128"/>
    </row>
    <row r="59" spans="1:29" s="129" customFormat="1" ht="15" hidden="1" customHeight="1" x14ac:dyDescent="0.2">
      <c r="A59" s="414"/>
      <c r="B59" s="197"/>
      <c r="C59" s="127"/>
      <c r="D59" s="127"/>
      <c r="E59" s="127"/>
      <c r="F59" s="200"/>
      <c r="G59" s="200" t="e">
        <f t="shared" si="11"/>
        <v>#VALUE!</v>
      </c>
      <c r="H59" s="200" t="e">
        <f t="shared" si="12"/>
        <v>#VALUE!</v>
      </c>
      <c r="I59" s="200" t="e">
        <f t="shared" si="13"/>
        <v>#VALUE!</v>
      </c>
      <c r="J59" s="197"/>
      <c r="K59" s="201"/>
      <c r="L59" s="197"/>
      <c r="M59" s="200" t="e">
        <f t="shared" si="14"/>
        <v>#VALUE!</v>
      </c>
      <c r="N59" s="197"/>
      <c r="O59" s="197"/>
      <c r="P59" s="197"/>
      <c r="Q59" s="197"/>
      <c r="R59" s="197"/>
      <c r="S59" s="197"/>
      <c r="T59" s="197"/>
      <c r="U59" s="197"/>
      <c r="AB59" s="128"/>
      <c r="AC59" s="128"/>
    </row>
    <row r="60" spans="1:29" s="129" customFormat="1" ht="15" hidden="1" customHeight="1" x14ac:dyDescent="0.2">
      <c r="A60" s="414"/>
      <c r="B60" s="197"/>
      <c r="C60" s="127"/>
      <c r="D60" s="127"/>
      <c r="E60" s="127"/>
      <c r="F60" s="200"/>
      <c r="G60" s="200" t="e">
        <f t="shared" si="11"/>
        <v>#VALUE!</v>
      </c>
      <c r="H60" s="200" t="e">
        <f t="shared" si="12"/>
        <v>#VALUE!</v>
      </c>
      <c r="I60" s="200" t="e">
        <f t="shared" si="13"/>
        <v>#VALUE!</v>
      </c>
      <c r="J60" s="197"/>
      <c r="K60" s="201"/>
      <c r="L60" s="197"/>
      <c r="M60" s="200" t="e">
        <f t="shared" si="14"/>
        <v>#VALUE!</v>
      </c>
      <c r="N60" s="197"/>
      <c r="O60" s="197"/>
      <c r="P60" s="197"/>
      <c r="Q60" s="197"/>
      <c r="R60" s="197"/>
      <c r="S60" s="197"/>
      <c r="T60" s="197"/>
      <c r="U60" s="197"/>
      <c r="AB60" s="128"/>
      <c r="AC60" s="128"/>
    </row>
    <row r="61" spans="1:29" s="129" customFormat="1" ht="15" hidden="1" customHeight="1" x14ac:dyDescent="0.2">
      <c r="A61" s="414"/>
      <c r="B61" s="197"/>
      <c r="C61" s="127"/>
      <c r="D61" s="127"/>
      <c r="E61" s="127"/>
      <c r="F61" s="200"/>
      <c r="G61" s="200" t="e">
        <f t="shared" si="11"/>
        <v>#VALUE!</v>
      </c>
      <c r="H61" s="200" t="e">
        <f t="shared" si="12"/>
        <v>#VALUE!</v>
      </c>
      <c r="I61" s="200" t="e">
        <f t="shared" si="13"/>
        <v>#VALUE!</v>
      </c>
      <c r="J61" s="197"/>
      <c r="K61" s="201"/>
      <c r="L61" s="197"/>
      <c r="M61" s="200" t="e">
        <f t="shared" si="14"/>
        <v>#VALUE!</v>
      </c>
      <c r="N61" s="197"/>
      <c r="O61" s="197"/>
      <c r="P61" s="197"/>
      <c r="Q61" s="197"/>
      <c r="R61" s="197"/>
      <c r="S61" s="197"/>
      <c r="T61" s="197"/>
      <c r="U61" s="197"/>
      <c r="AB61" s="128"/>
      <c r="AC61" s="128"/>
    </row>
    <row r="62" spans="1:29" s="129" customFormat="1" ht="15" hidden="1" customHeight="1" x14ac:dyDescent="0.2">
      <c r="A62" s="414"/>
      <c r="B62" s="197"/>
      <c r="C62" s="127"/>
      <c r="D62" s="127"/>
      <c r="E62" s="127"/>
      <c r="F62" s="200"/>
      <c r="G62" s="200" t="e">
        <f t="shared" si="11"/>
        <v>#VALUE!</v>
      </c>
      <c r="H62" s="200" t="e">
        <f t="shared" si="12"/>
        <v>#VALUE!</v>
      </c>
      <c r="I62" s="200" t="e">
        <f t="shared" si="13"/>
        <v>#VALUE!</v>
      </c>
      <c r="J62" s="197"/>
      <c r="K62" s="201"/>
      <c r="L62" s="197"/>
      <c r="M62" s="200" t="e">
        <f t="shared" si="14"/>
        <v>#VALUE!</v>
      </c>
      <c r="N62" s="197"/>
      <c r="O62" s="197"/>
      <c r="P62" s="197"/>
      <c r="Q62" s="197"/>
      <c r="R62" s="197"/>
      <c r="S62" s="197"/>
      <c r="T62" s="197"/>
      <c r="U62" s="197"/>
      <c r="AB62" s="128"/>
      <c r="AC62" s="128"/>
    </row>
    <row r="63" spans="1:29" s="129" customFormat="1" ht="15" hidden="1" customHeight="1" x14ac:dyDescent="0.2">
      <c r="A63" s="414"/>
      <c r="B63" s="197"/>
      <c r="C63" s="127"/>
      <c r="D63" s="127"/>
      <c r="E63" s="127"/>
      <c r="F63" s="197"/>
      <c r="G63" s="200" t="e">
        <f>SUM(G51:G62)</f>
        <v>#VALUE!</v>
      </c>
      <c r="H63" s="200" t="e">
        <f>SUM(H51:H62)</f>
        <v>#VALUE!</v>
      </c>
      <c r="I63" s="200" t="e">
        <f>SUM(I51:I62)</f>
        <v>#VALUE!</v>
      </c>
      <c r="J63" s="197"/>
      <c r="K63" s="201"/>
      <c r="L63" s="197"/>
      <c r="M63" s="200" t="e">
        <f>SUM(M51:M62)</f>
        <v>#VALUE!</v>
      </c>
      <c r="N63" s="197" t="s">
        <v>20</v>
      </c>
      <c r="O63" s="197"/>
      <c r="P63" s="197"/>
      <c r="Q63" s="197"/>
      <c r="R63" s="197"/>
      <c r="S63" s="197"/>
      <c r="T63" s="197"/>
      <c r="U63" s="197"/>
      <c r="AB63" s="128"/>
      <c r="AC63" s="128"/>
    </row>
    <row r="64" spans="1:29" s="129" customFormat="1" ht="15" hidden="1" customHeight="1" x14ac:dyDescent="0.2">
      <c r="A64" s="414"/>
      <c r="B64" s="197"/>
      <c r="C64" s="127"/>
      <c r="D64" s="127"/>
      <c r="E64" s="127"/>
      <c r="F64" s="197"/>
      <c r="G64" s="200"/>
      <c r="H64" s="197" t="e">
        <f>H63/1400</f>
        <v>#VALUE!</v>
      </c>
      <c r="I64" s="201" t="e">
        <f>IF((G63-H63)&lt;0,0,(G63-H63))</f>
        <v>#VALUE!</v>
      </c>
      <c r="J64" s="197"/>
      <c r="K64" s="201"/>
      <c r="L64" s="197"/>
      <c r="M64" s="200" t="e">
        <f>I64*'Foglio di base'!AH11%</f>
        <v>#VALUE!</v>
      </c>
      <c r="N64" s="197" t="s">
        <v>21</v>
      </c>
      <c r="O64" s="197"/>
      <c r="P64" s="197"/>
      <c r="Q64" s="197"/>
      <c r="R64" s="197"/>
      <c r="S64" s="197"/>
      <c r="T64" s="197"/>
      <c r="U64" s="197"/>
      <c r="AB64" s="128"/>
      <c r="AC64" s="128"/>
    </row>
    <row r="65" spans="1:29" s="127" customFormat="1" hidden="1" x14ac:dyDescent="0.2">
      <c r="A65" s="415"/>
      <c r="B65" s="197"/>
      <c r="F65" s="197"/>
      <c r="G65" s="197"/>
      <c r="H65" s="197"/>
      <c r="I65" s="201"/>
      <c r="J65" s="197"/>
      <c r="K65" s="197"/>
      <c r="L65" s="197"/>
      <c r="M65" s="200" t="e">
        <f>ROUND((M64-M63)/5,2)*5</f>
        <v>#VALUE!</v>
      </c>
      <c r="N65" s="197" t="s">
        <v>23</v>
      </c>
      <c r="O65" s="197"/>
      <c r="P65" s="197"/>
      <c r="Q65" s="197"/>
      <c r="R65" s="197"/>
      <c r="S65" s="197"/>
      <c r="T65" s="197"/>
      <c r="U65" s="197"/>
      <c r="AB65" s="128"/>
      <c r="AC65" s="128"/>
    </row>
    <row r="66" spans="1:29" s="127" customFormat="1" hidden="1" x14ac:dyDescent="0.2">
      <c r="A66" s="415"/>
      <c r="B66" s="196"/>
      <c r="F66" s="196"/>
      <c r="G66" s="196"/>
      <c r="H66" s="196"/>
      <c r="I66" s="196"/>
      <c r="J66" s="196"/>
      <c r="K66" s="196"/>
      <c r="L66" s="196"/>
      <c r="M66" s="196"/>
      <c r="N66" s="196"/>
      <c r="O66" s="196"/>
      <c r="P66" s="196"/>
      <c r="Q66" s="196"/>
      <c r="R66" s="196"/>
      <c r="S66" s="196"/>
      <c r="T66" s="196"/>
      <c r="U66" s="196"/>
      <c r="AB66" s="128"/>
      <c r="AC66" s="128"/>
    </row>
    <row r="67" spans="1:29" s="129" customFormat="1" ht="15" hidden="1" customHeight="1" x14ac:dyDescent="0.2">
      <c r="A67" s="414"/>
      <c r="B67" s="196"/>
      <c r="C67" s="127"/>
      <c r="D67" s="127"/>
      <c r="E67" s="127"/>
      <c r="F67" s="196"/>
      <c r="G67" s="198" t="s">
        <v>18</v>
      </c>
      <c r="H67" s="198" t="s">
        <v>27</v>
      </c>
      <c r="I67" s="196"/>
      <c r="J67" s="196"/>
      <c r="K67" s="196"/>
      <c r="L67" s="196"/>
      <c r="M67" s="196"/>
      <c r="N67" s="196"/>
      <c r="O67" s="196"/>
      <c r="P67" s="196"/>
      <c r="Q67" s="196"/>
      <c r="R67" s="196"/>
      <c r="S67" s="196"/>
      <c r="T67" s="196"/>
      <c r="U67" s="196"/>
      <c r="AB67" s="128"/>
      <c r="AC67" s="128"/>
    </row>
    <row r="68" spans="1:29" s="129" customFormat="1" ht="15" hidden="1" customHeight="1" x14ac:dyDescent="0.2">
      <c r="A68" s="414"/>
      <c r="B68" s="197"/>
      <c r="C68" s="127"/>
      <c r="D68" s="127"/>
      <c r="E68" s="127"/>
      <c r="F68" s="200"/>
      <c r="G68" s="200" t="e">
        <f>IF(W26=1,0,(E26+F26+G26))</f>
        <v>#VALUE!</v>
      </c>
      <c r="H68" s="205" t="e">
        <f>IF(G68&gt;0,1,0)</f>
        <v>#VALUE!</v>
      </c>
      <c r="I68" s="200" t="e">
        <f>G68</f>
        <v>#VALUE!</v>
      </c>
      <c r="J68" s="197"/>
      <c r="K68" s="200"/>
      <c r="L68" s="197"/>
      <c r="M68" s="200" t="e">
        <f>I68*1.1%</f>
        <v>#VALUE!</v>
      </c>
      <c r="N68" s="197"/>
      <c r="O68" s="197"/>
      <c r="P68" s="197"/>
      <c r="Q68" s="197"/>
      <c r="R68" s="197"/>
      <c r="S68" s="197"/>
      <c r="T68" s="197"/>
      <c r="U68" s="197"/>
      <c r="AB68" s="128"/>
      <c r="AC68" s="128"/>
    </row>
    <row r="69" spans="1:29" s="129" customFormat="1" ht="15" hidden="1" customHeight="1" x14ac:dyDescent="0.2">
      <c r="A69" s="414"/>
      <c r="B69" s="197"/>
      <c r="C69" s="127"/>
      <c r="D69" s="127"/>
      <c r="E69" s="127"/>
      <c r="F69" s="200"/>
      <c r="G69" s="200" t="e">
        <f t="shared" ref="G69:G79" si="15">IF(W27=1,0,(E27+F27+G27))</f>
        <v>#VALUE!</v>
      </c>
      <c r="H69" s="205" t="e">
        <f t="shared" ref="H69:H79" si="16">IF(G69&gt;0,1,0)</f>
        <v>#VALUE!</v>
      </c>
      <c r="I69" s="200" t="e">
        <f t="shared" ref="I69:I79" si="17">G69</f>
        <v>#VALUE!</v>
      </c>
      <c r="J69" s="197"/>
      <c r="K69" s="201"/>
      <c r="L69" s="202"/>
      <c r="M69" s="200" t="e">
        <f t="shared" ref="M69:M79" si="18">I69*1.1%</f>
        <v>#VALUE!</v>
      </c>
      <c r="N69" s="203"/>
      <c r="O69" s="197"/>
      <c r="P69" s="197"/>
      <c r="Q69" s="197"/>
      <c r="R69" s="197"/>
      <c r="S69" s="197"/>
      <c r="T69" s="197"/>
      <c r="U69" s="197"/>
      <c r="AB69" s="128"/>
      <c r="AC69" s="128"/>
    </row>
    <row r="70" spans="1:29" s="129" customFormat="1" ht="15" hidden="1" customHeight="1" x14ac:dyDescent="0.2">
      <c r="A70" s="414"/>
      <c r="B70" s="197"/>
      <c r="C70" s="127"/>
      <c r="D70" s="127"/>
      <c r="E70" s="127"/>
      <c r="F70" s="200"/>
      <c r="G70" s="200" t="e">
        <f t="shared" si="15"/>
        <v>#VALUE!</v>
      </c>
      <c r="H70" s="205" t="e">
        <f t="shared" si="16"/>
        <v>#VALUE!</v>
      </c>
      <c r="I70" s="200" t="e">
        <f t="shared" si="17"/>
        <v>#VALUE!</v>
      </c>
      <c r="J70" s="197"/>
      <c r="K70" s="201"/>
      <c r="L70" s="202"/>
      <c r="M70" s="200" t="e">
        <f t="shared" si="18"/>
        <v>#VALUE!</v>
      </c>
      <c r="N70" s="203"/>
      <c r="O70" s="197"/>
      <c r="P70" s="197"/>
      <c r="Q70" s="197"/>
      <c r="R70" s="197"/>
      <c r="S70" s="197"/>
      <c r="T70" s="197"/>
      <c r="U70" s="197"/>
      <c r="AB70" s="128"/>
      <c r="AC70" s="128"/>
    </row>
    <row r="71" spans="1:29" s="129" customFormat="1" ht="15" hidden="1" customHeight="1" x14ac:dyDescent="0.2">
      <c r="A71" s="414"/>
      <c r="B71" s="197"/>
      <c r="C71" s="127"/>
      <c r="D71" s="127"/>
      <c r="E71" s="127"/>
      <c r="F71" s="200"/>
      <c r="G71" s="200" t="e">
        <f t="shared" si="15"/>
        <v>#VALUE!</v>
      </c>
      <c r="H71" s="205" t="e">
        <f t="shared" si="16"/>
        <v>#VALUE!</v>
      </c>
      <c r="I71" s="200" t="e">
        <f t="shared" si="17"/>
        <v>#VALUE!</v>
      </c>
      <c r="J71" s="197"/>
      <c r="K71" s="201"/>
      <c r="L71" s="202"/>
      <c r="M71" s="200" t="e">
        <f t="shared" si="18"/>
        <v>#VALUE!</v>
      </c>
      <c r="N71" s="204"/>
      <c r="O71" s="197"/>
      <c r="P71" s="197"/>
      <c r="Q71" s="197"/>
      <c r="R71" s="197"/>
      <c r="S71" s="197"/>
      <c r="T71" s="197"/>
      <c r="U71" s="197"/>
      <c r="AB71" s="128"/>
      <c r="AC71" s="128"/>
    </row>
    <row r="72" spans="1:29" s="129" customFormat="1" ht="15" hidden="1" customHeight="1" x14ac:dyDescent="0.2">
      <c r="A72" s="414"/>
      <c r="B72" s="197"/>
      <c r="C72" s="127"/>
      <c r="D72" s="127"/>
      <c r="E72" s="127"/>
      <c r="F72" s="200"/>
      <c r="G72" s="200" t="e">
        <f t="shared" si="15"/>
        <v>#VALUE!</v>
      </c>
      <c r="H72" s="205" t="e">
        <f t="shared" si="16"/>
        <v>#VALUE!</v>
      </c>
      <c r="I72" s="200" t="e">
        <f t="shared" si="17"/>
        <v>#VALUE!</v>
      </c>
      <c r="J72" s="197"/>
      <c r="K72" s="201"/>
      <c r="L72" s="197"/>
      <c r="M72" s="200" t="e">
        <f t="shared" si="18"/>
        <v>#VALUE!</v>
      </c>
      <c r="N72" s="197"/>
      <c r="O72" s="197"/>
      <c r="P72" s="197"/>
      <c r="Q72" s="197"/>
      <c r="R72" s="197"/>
      <c r="S72" s="197"/>
      <c r="T72" s="197"/>
      <c r="U72" s="197"/>
      <c r="AB72" s="128"/>
      <c r="AC72" s="128"/>
    </row>
    <row r="73" spans="1:29" s="129" customFormat="1" ht="15" hidden="1" customHeight="1" x14ac:dyDescent="0.2">
      <c r="A73" s="414"/>
      <c r="B73" s="197"/>
      <c r="C73" s="127"/>
      <c r="D73" s="127"/>
      <c r="E73" s="127"/>
      <c r="F73" s="200"/>
      <c r="G73" s="200" t="e">
        <f t="shared" si="15"/>
        <v>#VALUE!</v>
      </c>
      <c r="H73" s="205" t="e">
        <f t="shared" si="16"/>
        <v>#VALUE!</v>
      </c>
      <c r="I73" s="200" t="e">
        <f t="shared" si="17"/>
        <v>#VALUE!</v>
      </c>
      <c r="J73" s="197"/>
      <c r="K73" s="201"/>
      <c r="L73" s="197"/>
      <c r="M73" s="200" t="e">
        <f t="shared" si="18"/>
        <v>#VALUE!</v>
      </c>
      <c r="N73" s="197"/>
      <c r="O73" s="197"/>
      <c r="P73" s="197"/>
      <c r="Q73" s="197"/>
      <c r="R73" s="197"/>
      <c r="S73" s="197"/>
      <c r="T73" s="197"/>
      <c r="U73" s="197"/>
      <c r="AB73" s="128"/>
      <c r="AC73" s="128"/>
    </row>
    <row r="74" spans="1:29" s="129" customFormat="1" ht="15" hidden="1" customHeight="1" x14ac:dyDescent="0.2">
      <c r="A74" s="414"/>
      <c r="B74" s="197"/>
      <c r="C74" s="127"/>
      <c r="D74" s="127"/>
      <c r="E74" s="127"/>
      <c r="F74" s="200"/>
      <c r="G74" s="200" t="e">
        <f t="shared" si="15"/>
        <v>#VALUE!</v>
      </c>
      <c r="H74" s="205" t="e">
        <f t="shared" si="16"/>
        <v>#VALUE!</v>
      </c>
      <c r="I74" s="200" t="e">
        <f t="shared" si="17"/>
        <v>#VALUE!</v>
      </c>
      <c r="J74" s="197"/>
      <c r="K74" s="201"/>
      <c r="L74" s="197"/>
      <c r="M74" s="200" t="e">
        <f t="shared" si="18"/>
        <v>#VALUE!</v>
      </c>
      <c r="N74" s="197"/>
      <c r="O74" s="197"/>
      <c r="P74" s="197"/>
      <c r="Q74" s="197"/>
      <c r="R74" s="197"/>
      <c r="S74" s="197"/>
      <c r="T74" s="197"/>
      <c r="U74" s="197"/>
      <c r="AB74" s="128"/>
      <c r="AC74" s="128"/>
    </row>
    <row r="75" spans="1:29" s="129" customFormat="1" ht="15" hidden="1" customHeight="1" x14ac:dyDescent="0.2">
      <c r="A75" s="414"/>
      <c r="B75" s="197"/>
      <c r="C75" s="127"/>
      <c r="D75" s="127"/>
      <c r="E75" s="127"/>
      <c r="F75" s="200"/>
      <c r="G75" s="200" t="e">
        <f t="shared" si="15"/>
        <v>#VALUE!</v>
      </c>
      <c r="H75" s="205" t="e">
        <f t="shared" si="16"/>
        <v>#VALUE!</v>
      </c>
      <c r="I75" s="200" t="e">
        <f t="shared" si="17"/>
        <v>#VALUE!</v>
      </c>
      <c r="J75" s="197"/>
      <c r="K75" s="201"/>
      <c r="L75" s="197"/>
      <c r="M75" s="200" t="e">
        <f t="shared" si="18"/>
        <v>#VALUE!</v>
      </c>
      <c r="N75" s="197"/>
      <c r="O75" s="197"/>
      <c r="P75" s="197"/>
      <c r="Q75" s="197"/>
      <c r="R75" s="197"/>
      <c r="S75" s="197"/>
      <c r="T75" s="197"/>
      <c r="U75" s="197"/>
      <c r="AB75" s="128"/>
      <c r="AC75" s="128"/>
    </row>
    <row r="76" spans="1:29" s="129" customFormat="1" ht="15" hidden="1" customHeight="1" x14ac:dyDescent="0.2">
      <c r="A76" s="414"/>
      <c r="B76" s="197"/>
      <c r="C76" s="127"/>
      <c r="D76" s="127"/>
      <c r="E76" s="127"/>
      <c r="F76" s="200"/>
      <c r="G76" s="200" t="e">
        <f t="shared" si="15"/>
        <v>#VALUE!</v>
      </c>
      <c r="H76" s="205" t="e">
        <f t="shared" si="16"/>
        <v>#VALUE!</v>
      </c>
      <c r="I76" s="200" t="e">
        <f t="shared" si="17"/>
        <v>#VALUE!</v>
      </c>
      <c r="J76" s="197"/>
      <c r="K76" s="201"/>
      <c r="L76" s="197"/>
      <c r="M76" s="200" t="e">
        <f t="shared" si="18"/>
        <v>#VALUE!</v>
      </c>
      <c r="N76" s="197"/>
      <c r="O76" s="197"/>
      <c r="P76" s="197"/>
      <c r="Q76" s="197"/>
      <c r="R76" s="197"/>
      <c r="S76" s="197"/>
      <c r="T76" s="197"/>
      <c r="U76" s="197"/>
      <c r="AB76" s="128"/>
      <c r="AC76" s="128"/>
    </row>
    <row r="77" spans="1:29" s="129" customFormat="1" ht="15" hidden="1" customHeight="1" x14ac:dyDescent="0.2">
      <c r="A77" s="414"/>
      <c r="B77" s="197"/>
      <c r="C77" s="127"/>
      <c r="D77" s="127"/>
      <c r="E77" s="127"/>
      <c r="F77" s="200"/>
      <c r="G77" s="200" t="e">
        <f t="shared" si="15"/>
        <v>#VALUE!</v>
      </c>
      <c r="H77" s="205" t="e">
        <f t="shared" si="16"/>
        <v>#VALUE!</v>
      </c>
      <c r="I77" s="200" t="e">
        <f t="shared" si="17"/>
        <v>#VALUE!</v>
      </c>
      <c r="J77" s="197"/>
      <c r="K77" s="201"/>
      <c r="L77" s="197"/>
      <c r="M77" s="200" t="e">
        <f t="shared" si="18"/>
        <v>#VALUE!</v>
      </c>
      <c r="N77" s="197"/>
      <c r="O77" s="197"/>
      <c r="P77" s="197"/>
      <c r="Q77" s="197"/>
      <c r="R77" s="197"/>
      <c r="S77" s="197"/>
      <c r="T77" s="197"/>
      <c r="U77" s="197"/>
      <c r="AB77" s="128"/>
      <c r="AC77" s="128"/>
    </row>
    <row r="78" spans="1:29" s="129" customFormat="1" ht="15" hidden="1" customHeight="1" x14ac:dyDescent="0.2">
      <c r="A78" s="414"/>
      <c r="B78" s="197"/>
      <c r="C78" s="127"/>
      <c r="D78" s="127"/>
      <c r="E78" s="127"/>
      <c r="F78" s="200"/>
      <c r="G78" s="200" t="e">
        <f t="shared" si="15"/>
        <v>#VALUE!</v>
      </c>
      <c r="H78" s="205" t="e">
        <f t="shared" si="16"/>
        <v>#VALUE!</v>
      </c>
      <c r="I78" s="200" t="e">
        <f t="shared" si="17"/>
        <v>#VALUE!</v>
      </c>
      <c r="J78" s="197"/>
      <c r="K78" s="201"/>
      <c r="L78" s="197"/>
      <c r="M78" s="200" t="e">
        <f t="shared" si="18"/>
        <v>#VALUE!</v>
      </c>
      <c r="N78" s="197"/>
      <c r="O78" s="197"/>
      <c r="P78" s="197"/>
      <c r="Q78" s="197"/>
      <c r="R78" s="197"/>
      <c r="S78" s="197"/>
      <c r="T78" s="197"/>
      <c r="U78" s="197"/>
      <c r="AB78" s="128"/>
      <c r="AC78" s="128"/>
    </row>
    <row r="79" spans="1:29" s="129" customFormat="1" ht="15" hidden="1" customHeight="1" x14ac:dyDescent="0.2">
      <c r="A79" s="414"/>
      <c r="B79" s="197"/>
      <c r="C79" s="127"/>
      <c r="D79" s="127"/>
      <c r="E79" s="127"/>
      <c r="F79" s="200"/>
      <c r="G79" s="200" t="e">
        <f t="shared" si="15"/>
        <v>#VALUE!</v>
      </c>
      <c r="H79" s="205" t="e">
        <f t="shared" si="16"/>
        <v>#VALUE!</v>
      </c>
      <c r="I79" s="200" t="e">
        <f t="shared" si="17"/>
        <v>#VALUE!</v>
      </c>
      <c r="J79" s="197"/>
      <c r="K79" s="201"/>
      <c r="L79" s="197"/>
      <c r="M79" s="200" t="e">
        <f t="shared" si="18"/>
        <v>#VALUE!</v>
      </c>
      <c r="N79" s="197"/>
      <c r="O79" s="197"/>
      <c r="P79" s="197"/>
      <c r="Q79" s="197"/>
      <c r="R79" s="197"/>
      <c r="S79" s="197"/>
      <c r="T79" s="197"/>
      <c r="U79" s="197"/>
      <c r="AB79" s="128"/>
      <c r="AC79" s="128"/>
    </row>
    <row r="80" spans="1:29" s="129" customFormat="1" ht="15" hidden="1" customHeight="1" x14ac:dyDescent="0.2">
      <c r="A80" s="414"/>
      <c r="B80" s="197"/>
      <c r="C80" s="127"/>
      <c r="D80" s="127"/>
      <c r="E80" s="127"/>
      <c r="F80" s="197"/>
      <c r="G80" s="200"/>
      <c r="H80" s="205"/>
      <c r="I80" s="200" t="e">
        <f>SUM(I68:I79)</f>
        <v>#VALUE!</v>
      </c>
      <c r="J80" s="197"/>
      <c r="K80" s="201"/>
      <c r="L80" s="197"/>
      <c r="M80" s="200" t="e">
        <f>SUM(M68:M79)</f>
        <v>#VALUE!</v>
      </c>
      <c r="N80" s="197" t="s">
        <v>25</v>
      </c>
      <c r="O80" s="197"/>
      <c r="P80" s="197"/>
      <c r="Q80" s="197"/>
      <c r="R80" s="197"/>
      <c r="S80" s="197"/>
      <c r="T80" s="197"/>
      <c r="U80" s="197"/>
      <c r="AB80" s="128"/>
      <c r="AC80" s="128"/>
    </row>
    <row r="81" spans="1:29" s="129" customFormat="1" ht="15" hidden="1" customHeight="1" x14ac:dyDescent="0.2">
      <c r="A81" s="414"/>
      <c r="B81" s="197"/>
      <c r="C81" s="127"/>
      <c r="D81" s="127"/>
      <c r="E81" s="127"/>
      <c r="F81" s="197"/>
      <c r="G81" s="200"/>
      <c r="H81" s="205" t="e">
        <f>SUM(H68:H79)</f>
        <v>#VALUE!</v>
      </c>
      <c r="I81" s="200" t="e">
        <f>148200/12*H81</f>
        <v>#VALUE!</v>
      </c>
      <c r="J81" s="197" t="s">
        <v>28</v>
      </c>
      <c r="K81" s="201"/>
      <c r="L81" s="197"/>
      <c r="M81" s="200" t="e">
        <f>I81*1.1%</f>
        <v>#VALUE!</v>
      </c>
      <c r="N81" s="197" t="s">
        <v>26</v>
      </c>
      <c r="O81" s="197"/>
      <c r="P81" s="197"/>
      <c r="Q81" s="197"/>
      <c r="R81" s="197"/>
      <c r="S81" s="197"/>
      <c r="T81" s="197"/>
      <c r="U81" s="197"/>
      <c r="AB81" s="128"/>
      <c r="AC81" s="128"/>
    </row>
    <row r="82" spans="1:29" s="127" customFormat="1" hidden="1" x14ac:dyDescent="0.2">
      <c r="A82" s="415"/>
      <c r="B82" s="197"/>
      <c r="F82" s="197"/>
      <c r="G82" s="197"/>
      <c r="H82" s="129"/>
      <c r="I82" s="201"/>
      <c r="J82" s="197"/>
      <c r="K82" s="197"/>
      <c r="L82" s="197"/>
      <c r="M82" s="200" t="e">
        <f>ROUND((M81-M80)/5,2)*5</f>
        <v>#VALUE!</v>
      </c>
      <c r="N82" s="197" t="s">
        <v>22</v>
      </c>
      <c r="O82" s="197"/>
      <c r="P82" s="197"/>
      <c r="Q82" s="197"/>
      <c r="R82" s="197"/>
      <c r="S82" s="197"/>
      <c r="T82" s="197"/>
      <c r="U82" s="197"/>
      <c r="AB82" s="128"/>
      <c r="AC82" s="128"/>
    </row>
    <row r="83" spans="1:29" s="127" customFormat="1" x14ac:dyDescent="0.2">
      <c r="A83" s="196"/>
      <c r="B83" s="196"/>
      <c r="F83" s="196"/>
      <c r="G83" s="196"/>
      <c r="H83" s="196"/>
      <c r="I83" s="196"/>
      <c r="J83" s="196"/>
      <c r="K83" s="196"/>
      <c r="L83" s="196"/>
      <c r="M83" s="196"/>
      <c r="N83" s="196"/>
      <c r="O83" s="196"/>
      <c r="P83" s="196"/>
      <c r="Q83" s="196"/>
      <c r="R83" s="196"/>
      <c r="AB83" s="128"/>
      <c r="AC83" s="128"/>
    </row>
    <row r="84" spans="1:29" s="127" customFormat="1" x14ac:dyDescent="0.2">
      <c r="A84" s="196"/>
      <c r="B84" s="196"/>
      <c r="F84" s="196"/>
      <c r="G84" s="196"/>
      <c r="H84" s="196"/>
      <c r="I84" s="196"/>
      <c r="J84" s="196"/>
      <c r="K84" s="196"/>
      <c r="L84" s="196"/>
      <c r="M84" s="196"/>
      <c r="N84" s="196"/>
      <c r="O84" s="196"/>
      <c r="P84" s="196"/>
      <c r="Q84" s="196"/>
      <c r="R84" s="196"/>
      <c r="AB84" s="128"/>
      <c r="AC84" s="128"/>
    </row>
    <row r="85" spans="1:29" s="127" customFormat="1" x14ac:dyDescent="0.2">
      <c r="B85" s="196"/>
      <c r="F85" s="196"/>
      <c r="G85" s="196"/>
      <c r="H85" s="196"/>
      <c r="I85" s="196"/>
      <c r="J85" s="196"/>
      <c r="K85" s="196"/>
      <c r="L85" s="196"/>
      <c r="M85" s="196"/>
      <c r="N85" s="196"/>
      <c r="O85" s="196"/>
      <c r="P85" s="196"/>
      <c r="Q85" s="196"/>
      <c r="R85" s="196"/>
      <c r="AB85" s="128"/>
      <c r="AC85" s="128"/>
    </row>
    <row r="86" spans="1:29" s="127" customFormat="1" x14ac:dyDescent="0.2">
      <c r="AB86" s="128"/>
      <c r="AC86" s="128"/>
    </row>
    <row r="87" spans="1:29" s="127" customFormat="1" x14ac:dyDescent="0.2">
      <c r="AB87" s="128"/>
      <c r="AC87" s="128"/>
    </row>
    <row r="88" spans="1:29" s="127" customFormat="1" x14ac:dyDescent="0.2">
      <c r="AB88" s="128"/>
      <c r="AC88" s="128"/>
    </row>
    <row r="89" spans="1:29" s="127" customFormat="1" x14ac:dyDescent="0.2">
      <c r="AB89" s="128"/>
      <c r="AC89" s="128"/>
    </row>
    <row r="90" spans="1:29" s="127" customFormat="1" x14ac:dyDescent="0.2">
      <c r="AB90" s="128"/>
      <c r="AC90" s="128"/>
    </row>
    <row r="91" spans="1:29" s="127" customFormat="1" x14ac:dyDescent="0.2">
      <c r="AB91" s="128"/>
      <c r="AC91" s="128"/>
    </row>
    <row r="92" spans="1:29" s="127" customFormat="1" x14ac:dyDescent="0.2">
      <c r="AB92" s="128"/>
      <c r="AC92" s="128"/>
    </row>
    <row r="93" spans="1:29" s="127" customFormat="1" x14ac:dyDescent="0.2">
      <c r="AB93" s="128"/>
      <c r="AC93" s="128"/>
    </row>
    <row r="94" spans="1:29" s="127" customFormat="1" x14ac:dyDescent="0.2">
      <c r="AB94" s="128"/>
      <c r="AC94" s="128"/>
    </row>
    <row r="95" spans="1:29" s="127" customFormat="1" x14ac:dyDescent="0.2">
      <c r="AB95" s="128"/>
      <c r="AC95" s="128"/>
    </row>
    <row r="96" spans="1:29" s="127" customFormat="1" x14ac:dyDescent="0.2">
      <c r="AB96" s="128"/>
      <c r="AC96" s="128"/>
    </row>
    <row r="97" spans="4:31" s="79" customFormat="1" x14ac:dyDescent="0.2">
      <c r="D97" s="195"/>
      <c r="V97" s="114"/>
      <c r="W97" s="114"/>
      <c r="X97" s="114"/>
      <c r="Y97" s="114"/>
      <c r="Z97" s="114"/>
      <c r="AA97" s="114"/>
      <c r="AB97" s="115"/>
      <c r="AC97" s="115"/>
      <c r="AD97" s="127"/>
      <c r="AE97" s="127"/>
    </row>
    <row r="98" spans="4:31" s="79" customFormat="1" x14ac:dyDescent="0.2">
      <c r="D98" s="195"/>
      <c r="V98" s="114"/>
      <c r="W98" s="114"/>
      <c r="X98" s="114"/>
      <c r="Y98" s="114"/>
      <c r="Z98" s="114"/>
      <c r="AA98" s="114"/>
      <c r="AB98" s="115"/>
      <c r="AC98" s="115"/>
      <c r="AD98" s="127"/>
      <c r="AE98" s="127"/>
    </row>
    <row r="99" spans="4:31" s="79" customFormat="1" x14ac:dyDescent="0.2">
      <c r="D99" s="195"/>
      <c r="E99" s="195"/>
      <c r="V99" s="114"/>
      <c r="W99" s="114"/>
      <c r="X99" s="114"/>
      <c r="Y99" s="114"/>
      <c r="Z99" s="114"/>
      <c r="AA99" s="114"/>
      <c r="AB99" s="115"/>
      <c r="AC99" s="115"/>
      <c r="AD99" s="127"/>
      <c r="AE99" s="127"/>
    </row>
    <row r="100" spans="4:31" s="79" customFormat="1" x14ac:dyDescent="0.2">
      <c r="V100" s="114"/>
      <c r="W100" s="114"/>
      <c r="X100" s="114"/>
      <c r="Y100" s="114"/>
      <c r="Z100" s="114"/>
      <c r="AA100" s="114"/>
      <c r="AB100" s="115"/>
      <c r="AC100" s="115"/>
      <c r="AD100" s="127"/>
      <c r="AE100" s="127"/>
    </row>
    <row r="101" spans="4:31" s="79" customFormat="1" x14ac:dyDescent="0.2">
      <c r="V101" s="114"/>
      <c r="W101" s="114"/>
      <c r="X101" s="114"/>
      <c r="Y101" s="114"/>
      <c r="Z101" s="114"/>
      <c r="AA101" s="114"/>
      <c r="AB101" s="115"/>
      <c r="AC101" s="115"/>
      <c r="AD101" s="127"/>
      <c r="AE101" s="127"/>
    </row>
    <row r="102" spans="4:31" s="79" customFormat="1" x14ac:dyDescent="0.2">
      <c r="V102" s="114"/>
      <c r="W102" s="114"/>
      <c r="X102" s="114"/>
      <c r="Y102" s="114"/>
      <c r="Z102" s="114"/>
      <c r="AA102" s="114"/>
      <c r="AB102" s="115"/>
      <c r="AC102" s="115"/>
      <c r="AD102" s="127"/>
      <c r="AE102" s="127"/>
    </row>
    <row r="103" spans="4:31" s="79" customFormat="1" x14ac:dyDescent="0.2">
      <c r="V103" s="114"/>
      <c r="W103" s="114"/>
      <c r="X103" s="114"/>
      <c r="Y103" s="114"/>
      <c r="Z103" s="114"/>
      <c r="AA103" s="114"/>
      <c r="AB103" s="115"/>
      <c r="AC103" s="115"/>
      <c r="AD103" s="127"/>
      <c r="AE103" s="127"/>
    </row>
  </sheetData>
  <sheetProtection algorithmName="SHA-512" hashValue="VJz5AUy9crJK2gj/Z+6jS+erqfVcCu2W8ZCIru96BdpqYRjrUb3sKMBStnD8yghvcx17/EC+/fmodu6LwY172A==" saltValue="OIy/xEFzNR1geFf8Q/AF7Q==" spinCount="100000" sheet="1" selectLockedCells="1"/>
  <mergeCells count="59">
    <mergeCell ref="C43:K43"/>
    <mergeCell ref="M43:N45"/>
    <mergeCell ref="Q43:T45"/>
    <mergeCell ref="C44:K44"/>
    <mergeCell ref="C45:K45"/>
    <mergeCell ref="S36:T36"/>
    <mergeCell ref="S37:T37"/>
    <mergeCell ref="S38:T38"/>
    <mergeCell ref="S39:T39"/>
    <mergeCell ref="C40:D40"/>
    <mergeCell ref="S40:T40"/>
    <mergeCell ref="S31:T31"/>
    <mergeCell ref="S32:T32"/>
    <mergeCell ref="S33:T33"/>
    <mergeCell ref="S34:T34"/>
    <mergeCell ref="S35:T35"/>
    <mergeCell ref="S26:T26"/>
    <mergeCell ref="S27:T27"/>
    <mergeCell ref="S28:T28"/>
    <mergeCell ref="S29:T29"/>
    <mergeCell ref="S30:T30"/>
    <mergeCell ref="C25:D25"/>
    <mergeCell ref="S25:T25"/>
    <mergeCell ref="K22:K24"/>
    <mergeCell ref="L22:L23"/>
    <mergeCell ref="M22:M23"/>
    <mergeCell ref="Q22:Q23"/>
    <mergeCell ref="R22:R23"/>
    <mergeCell ref="S22:T24"/>
    <mergeCell ref="E23:E24"/>
    <mergeCell ref="F23:F24"/>
    <mergeCell ref="C20:F20"/>
    <mergeCell ref="N22:N23"/>
    <mergeCell ref="O22:O23"/>
    <mergeCell ref="P22:P23"/>
    <mergeCell ref="C22:D24"/>
    <mergeCell ref="E22:F22"/>
    <mergeCell ref="G22:G24"/>
    <mergeCell ref="H22:H24"/>
    <mergeCell ref="I22:I23"/>
    <mergeCell ref="J22:J24"/>
    <mergeCell ref="C17:G18"/>
    <mergeCell ref="K17:M17"/>
    <mergeCell ref="N17:T17"/>
    <mergeCell ref="C19:G19"/>
    <mergeCell ref="N19:T19"/>
    <mergeCell ref="K11:M11"/>
    <mergeCell ref="C13:G14"/>
    <mergeCell ref="K13:M13"/>
    <mergeCell ref="N13:T13"/>
    <mergeCell ref="C15:G16"/>
    <mergeCell ref="K15:M15"/>
    <mergeCell ref="N15:T15"/>
    <mergeCell ref="A3:L4"/>
    <mergeCell ref="S6:T6"/>
    <mergeCell ref="F8:H8"/>
    <mergeCell ref="M8:T8"/>
    <mergeCell ref="C10:E10"/>
    <mergeCell ref="I6:O6"/>
  </mergeCells>
  <conditionalFormatting sqref="Q8:R8">
    <cfRule type="expression" dxfId="164" priority="10" stopIfTrue="1">
      <formula>W17=1</formula>
    </cfRule>
  </conditionalFormatting>
  <conditionalFormatting sqref="S8:T8">
    <cfRule type="expression" dxfId="163" priority="11" stopIfTrue="1">
      <formula>AB17=1</formula>
    </cfRule>
  </conditionalFormatting>
  <conditionalFormatting sqref="E40:O40 H38:J39 L26:M39 Q40:R40 R26:R39 H26:I37">
    <cfRule type="cellIs" dxfId="162" priority="8" stopIfTrue="1" operator="equal">
      <formula>0</formula>
    </cfRule>
  </conditionalFormatting>
  <conditionalFormatting sqref="G10">
    <cfRule type="cellIs" priority="9" stopIfTrue="1" operator="equal">
      <formula>0</formula>
    </cfRule>
  </conditionalFormatting>
  <conditionalFormatting sqref="N8:O8">
    <cfRule type="expression" dxfId="161" priority="12" stopIfTrue="1">
      <formula>U17=1</formula>
    </cfRule>
  </conditionalFormatting>
  <conditionalFormatting sqref="P8">
    <cfRule type="expression" dxfId="160" priority="7" stopIfTrue="1">
      <formula>V17=1</formula>
    </cfRule>
  </conditionalFormatting>
  <conditionalFormatting sqref="P40">
    <cfRule type="cellIs" dxfId="159" priority="6" stopIfTrue="1" operator="equal">
      <formula>0</formula>
    </cfRule>
  </conditionalFormatting>
  <conditionalFormatting sqref="N26:N37">
    <cfRule type="cellIs" dxfId="158" priority="4" stopIfTrue="1" operator="equal">
      <formula>0</formula>
    </cfRule>
    <cfRule type="expression" dxfId="157" priority="5" stopIfTrue="1">
      <formula>$N$24&lt;&gt;""</formula>
    </cfRule>
  </conditionalFormatting>
  <conditionalFormatting sqref="O26:Q37">
    <cfRule type="cellIs" dxfId="156" priority="2" stopIfTrue="1" operator="equal">
      <formula>0</formula>
    </cfRule>
    <cfRule type="expression" dxfId="155" priority="3" stopIfTrue="1">
      <formula>$N$24&lt;&gt;""</formula>
    </cfRule>
  </conditionalFormatting>
  <conditionalFormatting sqref="M8">
    <cfRule type="expression" dxfId="154" priority="13" stopIfTrue="1">
      <formula>N17=1</formula>
    </cfRule>
  </conditionalFormatting>
  <conditionalFormatting sqref="C38 J38">
    <cfRule type="expression" dxfId="153" priority="1" stopIfTrue="1">
      <formula>$E$40+$F$40+$G$40=0</formula>
    </cfRule>
  </conditionalFormatting>
  <printOptions horizontalCentered="1"/>
  <pageMargins left="0.15748031496062992" right="0.15748031496062992" top="0.19685039370078741" bottom="0.19685039370078741" header="0.78740157480314965" footer="0.51181102362204722"/>
  <pageSetup paperSize="9" scale="76"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FFCC"/>
    <pageSetUpPr fitToPage="1"/>
  </sheetPr>
  <dimension ref="A1:AE103"/>
  <sheetViews>
    <sheetView showGridLines="0" showRowColHeaders="0" zoomScaleNormal="100" workbookViewId="0">
      <selection activeCell="E26" sqref="E26"/>
    </sheetView>
  </sheetViews>
  <sheetFormatPr baseColWidth="10" defaultRowHeight="15" x14ac:dyDescent="0.2"/>
  <cols>
    <col min="1" max="1" width="5.42578125" style="28" customWidth="1"/>
    <col min="2" max="2" width="2.42578125" style="28" customWidth="1"/>
    <col min="3" max="3" width="3" style="28" customWidth="1"/>
    <col min="4" max="4" width="6.5703125" style="28" customWidth="1"/>
    <col min="5" max="5" width="12.28515625" style="28" customWidth="1"/>
    <col min="6" max="6" width="13.7109375" style="28" customWidth="1"/>
    <col min="7" max="7" width="11.7109375" style="28" customWidth="1"/>
    <col min="8" max="8" width="10.140625" style="28" customWidth="1"/>
    <col min="9" max="9" width="12.85546875" style="28" customWidth="1"/>
    <col min="10" max="10" width="11.28515625" style="28" customWidth="1"/>
    <col min="11" max="11" width="11.42578125" style="28"/>
    <col min="12" max="12" width="11" style="28" customWidth="1"/>
    <col min="13" max="13" width="10.5703125" style="28" customWidth="1"/>
    <col min="14" max="14" width="11.5703125" style="28" customWidth="1"/>
    <col min="15" max="16" width="12.140625" style="28" customWidth="1"/>
    <col min="17" max="17" width="10.7109375" style="28" customWidth="1"/>
    <col min="18" max="18" width="13.7109375" style="28" customWidth="1"/>
    <col min="19" max="19" width="3.28515625" style="28" customWidth="1"/>
    <col min="20" max="20" width="9.140625" style="28" customWidth="1"/>
    <col min="21" max="21" width="2.42578125" style="28" customWidth="1"/>
    <col min="22" max="22" width="11.42578125" style="114" hidden="1" customWidth="1"/>
    <col min="23" max="23" width="8.42578125" style="114" hidden="1" customWidth="1"/>
    <col min="24" max="24" width="11.42578125" style="114" hidden="1" customWidth="1"/>
    <col min="25" max="27" width="6" style="114" hidden="1" customWidth="1"/>
    <col min="28" max="29" width="11.42578125" style="115" hidden="1" customWidth="1"/>
    <col min="30" max="30" width="11.42578125" style="114" customWidth="1"/>
    <col min="31" max="31" width="11.42578125" style="114"/>
    <col min="32" max="16384" width="11.42578125" style="28"/>
  </cols>
  <sheetData>
    <row r="1" spans="1:29" s="1" customFormat="1" ht="15.75" customHeight="1" x14ac:dyDescent="0.2">
      <c r="M1" s="211"/>
      <c r="N1" s="211"/>
      <c r="O1" s="211"/>
      <c r="P1" s="211"/>
      <c r="Q1" s="211"/>
      <c r="R1" s="211"/>
      <c r="S1" s="211"/>
      <c r="T1" s="211"/>
      <c r="U1" s="211"/>
      <c r="V1" s="412"/>
      <c r="W1" s="412"/>
      <c r="X1" s="412"/>
      <c r="Y1" s="412"/>
      <c r="Z1" s="412"/>
      <c r="AA1" s="412"/>
      <c r="AB1" s="412"/>
      <c r="AC1" s="413"/>
    </row>
    <row r="2" spans="1:29" s="1" customFormat="1" ht="3.75" customHeight="1" x14ac:dyDescent="0.2">
      <c r="B2" s="16"/>
      <c r="C2" s="16"/>
      <c r="D2" s="16"/>
      <c r="E2" s="16"/>
      <c r="F2" s="16"/>
      <c r="G2" s="16"/>
      <c r="H2" s="16"/>
      <c r="I2" s="16"/>
      <c r="J2" s="16"/>
      <c r="K2" s="16"/>
      <c r="L2" s="16"/>
      <c r="M2" s="335"/>
      <c r="N2" s="335"/>
      <c r="O2" s="335"/>
      <c r="P2" s="335"/>
      <c r="Q2" s="335"/>
      <c r="R2" s="335"/>
      <c r="S2" s="335"/>
      <c r="T2" s="335"/>
      <c r="U2" s="336"/>
      <c r="V2" s="211"/>
      <c r="W2" s="211"/>
      <c r="X2" s="211"/>
      <c r="Y2" s="211"/>
      <c r="Z2" s="211"/>
      <c r="AA2" s="211"/>
      <c r="AB2" s="211"/>
    </row>
    <row r="3" spans="1:29" s="1" customFormat="1" ht="8.25" customHeight="1" x14ac:dyDescent="0.2">
      <c r="A3" s="508" t="s">
        <v>215</v>
      </c>
      <c r="B3" s="508"/>
      <c r="C3" s="508"/>
      <c r="D3" s="508"/>
      <c r="E3" s="508"/>
      <c r="F3" s="508"/>
      <c r="G3" s="508"/>
      <c r="H3" s="508"/>
      <c r="I3" s="508"/>
      <c r="J3" s="508"/>
      <c r="K3" s="508"/>
      <c r="L3" s="508"/>
      <c r="M3" s="335"/>
      <c r="N3" s="335"/>
      <c r="O3" s="335"/>
      <c r="P3" s="335"/>
      <c r="Q3" s="335"/>
      <c r="R3" s="335"/>
      <c r="S3" s="335"/>
      <c r="T3" s="335"/>
      <c r="U3" s="336"/>
      <c r="V3" s="211"/>
      <c r="W3" s="211"/>
      <c r="X3" s="211"/>
      <c r="Y3" s="211"/>
      <c r="Z3" s="211"/>
      <c r="AA3" s="211"/>
      <c r="AB3" s="211"/>
    </row>
    <row r="4" spans="1:29" s="1" customFormat="1" ht="9.75" customHeight="1" x14ac:dyDescent="0.2">
      <c r="A4" s="508"/>
      <c r="B4" s="508"/>
      <c r="C4" s="508"/>
      <c r="D4" s="508"/>
      <c r="E4" s="508"/>
      <c r="F4" s="508"/>
      <c r="G4" s="508"/>
      <c r="H4" s="508"/>
      <c r="I4" s="508"/>
      <c r="J4" s="508"/>
      <c r="K4" s="508"/>
      <c r="L4" s="508"/>
      <c r="M4" s="335"/>
      <c r="N4" s="335"/>
      <c r="O4" s="335"/>
      <c r="P4" s="335"/>
      <c r="Q4" s="335"/>
      <c r="R4" s="335"/>
      <c r="S4" s="335"/>
      <c r="T4" s="335"/>
      <c r="U4" s="336"/>
      <c r="V4" s="211"/>
      <c r="W4" s="211"/>
      <c r="X4" s="211"/>
      <c r="Y4" s="211"/>
      <c r="Z4" s="211"/>
      <c r="AA4" s="211"/>
      <c r="AB4" s="211"/>
    </row>
    <row r="5" spans="1:29" ht="6.75" customHeight="1" x14ac:dyDescent="0.2">
      <c r="B5" s="47"/>
      <c r="C5" s="47"/>
      <c r="D5" s="47"/>
      <c r="E5" s="47"/>
      <c r="F5" s="47"/>
      <c r="G5" s="47"/>
      <c r="H5" s="47"/>
      <c r="I5" s="47"/>
      <c r="J5" s="47"/>
      <c r="K5" s="47"/>
      <c r="L5" s="47"/>
      <c r="M5" s="47"/>
      <c r="N5" s="47"/>
      <c r="O5" s="47"/>
      <c r="P5" s="47"/>
      <c r="Q5" s="47"/>
      <c r="R5" s="47"/>
      <c r="S5" s="47"/>
      <c r="T5" s="47"/>
      <c r="U5" s="47"/>
      <c r="V5" s="116"/>
      <c r="W5" s="116"/>
      <c r="X5" s="116"/>
      <c r="Y5" s="116"/>
      <c r="Z5" s="116"/>
      <c r="AA5" s="116"/>
    </row>
    <row r="6" spans="1:29" ht="29.25" customHeight="1" x14ac:dyDescent="0.35">
      <c r="B6" s="47"/>
      <c r="C6" s="46" t="s">
        <v>217</v>
      </c>
      <c r="D6" s="47"/>
      <c r="E6" s="47"/>
      <c r="F6" s="47"/>
      <c r="G6" s="238"/>
      <c r="H6" s="47"/>
      <c r="I6" s="626" t="str">
        <f>IF(SUM(Y26:Y37)=0,"",IF(MAX(Y26:Y37)-MIN(Y26:Y37)&gt;COUNTIF(Y26:Y37,"&gt;0")-1,"Pagamento interrotto del salario. Si prega di utilizzare due schede dei salari!",""))</f>
        <v/>
      </c>
      <c r="J6" s="626"/>
      <c r="K6" s="626"/>
      <c r="L6" s="626"/>
      <c r="M6" s="626"/>
      <c r="N6" s="626"/>
      <c r="O6" s="626"/>
      <c r="P6" s="342"/>
      <c r="Q6" s="342"/>
      <c r="R6" s="342"/>
      <c r="S6" s="548">
        <f>Notifica!J8</f>
        <v>2025</v>
      </c>
      <c r="T6" s="548"/>
      <c r="U6" s="47"/>
      <c r="V6" s="116"/>
      <c r="W6" s="116"/>
      <c r="X6" s="116"/>
      <c r="Y6" s="116"/>
      <c r="Z6" s="116"/>
      <c r="AA6" s="116"/>
    </row>
    <row r="7" spans="1:29" ht="15" customHeight="1" x14ac:dyDescent="0.2">
      <c r="B7" s="47"/>
      <c r="C7" s="47"/>
      <c r="D7" s="47"/>
      <c r="E7" s="47"/>
      <c r="F7" s="47"/>
      <c r="G7" s="47"/>
      <c r="H7" s="47"/>
      <c r="I7" s="47"/>
      <c r="J7" s="47"/>
      <c r="K7" s="47"/>
      <c r="L7" s="47"/>
      <c r="M7" s="47"/>
      <c r="N7" s="47"/>
      <c r="O7" s="47"/>
      <c r="P7" s="47"/>
      <c r="Q7" s="47"/>
      <c r="R7" s="47"/>
      <c r="S7" s="113"/>
      <c r="T7" s="50"/>
      <c r="U7" s="47"/>
      <c r="V7" s="116">
        <f>IF(K19="uomo",1,2)</f>
        <v>2</v>
      </c>
      <c r="W7" s="116" t="str">
        <f>IF(V7=1,"M","F")</f>
        <v>F</v>
      </c>
      <c r="X7" s="116"/>
      <c r="Y7" s="116"/>
      <c r="Z7" s="116"/>
      <c r="AA7" s="116"/>
    </row>
    <row r="8" spans="1:29" ht="18" customHeight="1" x14ac:dyDescent="0.3">
      <c r="B8" s="47"/>
      <c r="C8" s="51" t="s">
        <v>158</v>
      </c>
      <c r="D8" s="47"/>
      <c r="E8" s="47"/>
      <c r="F8" s="590"/>
      <c r="G8" s="590"/>
      <c r="H8" s="590"/>
      <c r="I8" s="51" t="s">
        <v>126</v>
      </c>
      <c r="J8" s="47"/>
      <c r="K8" s="47"/>
      <c r="L8" s="47"/>
      <c r="M8" s="594"/>
      <c r="N8" s="594"/>
      <c r="O8" s="594"/>
      <c r="P8" s="594"/>
      <c r="Q8" s="594"/>
      <c r="R8" s="594"/>
      <c r="S8" s="594"/>
      <c r="T8" s="594"/>
      <c r="U8" s="47"/>
      <c r="V8" s="206" t="e">
        <f>YEAR(K17)*12+MONTH(K17)</f>
        <v>#VALUE!</v>
      </c>
      <c r="W8" s="116" t="s">
        <v>14</v>
      </c>
      <c r="X8" s="116"/>
      <c r="Y8" s="116"/>
      <c r="Z8" s="116"/>
      <c r="AA8" s="116"/>
    </row>
    <row r="9" spans="1:29" ht="7.5" customHeight="1" x14ac:dyDescent="0.2">
      <c r="B9" s="47"/>
      <c r="C9" s="22"/>
      <c r="D9" s="22"/>
      <c r="E9" s="22"/>
      <c r="F9" s="22"/>
      <c r="G9" s="22"/>
      <c r="H9" s="47"/>
      <c r="I9" s="22"/>
      <c r="J9" s="22"/>
      <c r="K9" s="22"/>
      <c r="L9" s="22"/>
      <c r="M9" s="22"/>
      <c r="N9" s="22"/>
      <c r="O9" s="22"/>
      <c r="P9" s="22"/>
      <c r="Q9" s="22"/>
      <c r="R9" s="111"/>
      <c r="S9" s="111"/>
      <c r="T9" s="22"/>
      <c r="U9" s="47"/>
      <c r="V9" s="206" t="e">
        <f>IF(V7=1,(V8+65*12),IF(YEAR(K17)&lt;1961,V8+64*12,IF(YEAR(K17)=1961,V8+64*12+3,IF(YEAR(K17)=1962,V8+64*12+6,IF(YEAR(K17)=1963,V8+64*12+9,V8+65*12)))))</f>
        <v>#VALUE!</v>
      </c>
      <c r="W9" s="116" t="s">
        <v>15</v>
      </c>
      <c r="X9" s="116"/>
      <c r="Y9" s="116"/>
      <c r="Z9" s="116"/>
      <c r="AA9" s="116"/>
    </row>
    <row r="10" spans="1:29" ht="19.5" customHeight="1" x14ac:dyDescent="0.2">
      <c r="B10" s="47"/>
      <c r="C10" s="591"/>
      <c r="D10" s="592"/>
      <c r="E10" s="592"/>
      <c r="F10" s="316"/>
      <c r="G10" s="317"/>
      <c r="H10" s="47"/>
      <c r="I10" s="47"/>
      <c r="J10" s="47"/>
      <c r="K10" s="47"/>
      <c r="L10" s="47"/>
      <c r="M10" s="47"/>
      <c r="N10" s="47"/>
      <c r="O10" s="47"/>
      <c r="P10" s="47"/>
      <c r="Q10" s="47"/>
      <c r="R10" s="47"/>
      <c r="S10" s="47"/>
      <c r="T10" s="47"/>
      <c r="U10" s="47"/>
      <c r="V10" s="116"/>
      <c r="W10" s="116"/>
      <c r="X10" s="116"/>
      <c r="Y10" s="116"/>
      <c r="Z10" s="116"/>
      <c r="AA10" s="116"/>
    </row>
    <row r="11" spans="1:29" ht="15.75" customHeight="1" x14ac:dyDescent="0.2">
      <c r="B11" s="47"/>
      <c r="C11" s="369" t="str">
        <f>IF('Foglio di base'!$E$7="","","N° cont. ")</f>
        <v/>
      </c>
      <c r="D11" s="369"/>
      <c r="E11" s="370" t="str">
        <f>IF('Foglio di base'!$E$7="","",'Foglio di base'!$E$7)</f>
        <v/>
      </c>
      <c r="F11" s="369"/>
      <c r="G11" s="369"/>
      <c r="H11" s="47"/>
      <c r="I11" s="86" t="s">
        <v>127</v>
      </c>
      <c r="J11" s="52"/>
      <c r="K11" s="554" t="str">
        <f>IF('Foglio di base'!$D$32="","",'Foglio di base'!$D$32)</f>
        <v/>
      </c>
      <c r="L11" s="554"/>
      <c r="M11" s="554"/>
      <c r="N11" s="410"/>
      <c r="O11" s="410"/>
      <c r="P11" s="410"/>
      <c r="Q11" s="410"/>
      <c r="R11" s="409"/>
      <c r="S11" s="409"/>
      <c r="T11" s="409"/>
      <c r="U11" s="47"/>
      <c r="V11" s="116"/>
      <c r="W11" s="116"/>
      <c r="X11" s="116"/>
      <c r="Y11" s="116"/>
      <c r="Z11" s="116"/>
      <c r="AA11" s="116"/>
    </row>
    <row r="12" spans="1:29" ht="6" customHeight="1" x14ac:dyDescent="0.2">
      <c r="B12" s="47"/>
      <c r="C12" s="314"/>
      <c r="D12" s="314"/>
      <c r="E12" s="314"/>
      <c r="F12" s="314"/>
      <c r="G12" s="314"/>
      <c r="H12" s="47"/>
      <c r="I12" s="32"/>
      <c r="J12" s="52"/>
      <c r="K12" s="314"/>
      <c r="L12" s="314"/>
      <c r="M12" s="314"/>
      <c r="N12" s="410"/>
      <c r="O12" s="410"/>
      <c r="P12" s="410"/>
      <c r="Q12" s="410"/>
      <c r="R12" s="409"/>
      <c r="S12" s="409"/>
      <c r="T12" s="409"/>
      <c r="U12" s="47"/>
      <c r="V12" s="116"/>
      <c r="W12" s="116"/>
      <c r="X12" s="116"/>
      <c r="Y12" s="116"/>
      <c r="Z12" s="116"/>
      <c r="AA12" s="116"/>
    </row>
    <row r="13" spans="1:29" ht="15.75" customHeight="1" x14ac:dyDescent="0.2">
      <c r="B13" s="47"/>
      <c r="C13" s="554" t="str">
        <f>IF('Foglio di base'!$E$11="","",'Foglio di base'!$E$11)</f>
        <v/>
      </c>
      <c r="D13" s="554"/>
      <c r="E13" s="554"/>
      <c r="F13" s="554"/>
      <c r="G13" s="554"/>
      <c r="H13" s="47"/>
      <c r="I13" s="32" t="s">
        <v>85</v>
      </c>
      <c r="J13" s="52"/>
      <c r="K13" s="593" t="str">
        <f>IF('Foglio di base'!$E$32="","",'Foglio di base'!$E$32)</f>
        <v/>
      </c>
      <c r="L13" s="593"/>
      <c r="M13" s="593"/>
      <c r="N13" s="595"/>
      <c r="O13" s="595"/>
      <c r="P13" s="595"/>
      <c r="Q13" s="595"/>
      <c r="R13" s="595"/>
      <c r="S13" s="595"/>
      <c r="T13" s="595"/>
      <c r="U13" s="47"/>
      <c r="V13" s="116"/>
      <c r="W13" s="116"/>
      <c r="X13" s="116"/>
      <c r="Y13" s="116"/>
      <c r="Z13" s="116"/>
      <c r="AA13" s="116"/>
    </row>
    <row r="14" spans="1:29" ht="6" customHeight="1" x14ac:dyDescent="0.2">
      <c r="B14" s="47"/>
      <c r="C14" s="554"/>
      <c r="D14" s="554"/>
      <c r="E14" s="554"/>
      <c r="F14" s="554"/>
      <c r="G14" s="554"/>
      <c r="H14" s="47"/>
      <c r="I14" s="32"/>
      <c r="J14" s="52"/>
      <c r="K14" s="314"/>
      <c r="L14" s="314"/>
      <c r="M14" s="314"/>
      <c r="N14" s="410"/>
      <c r="O14" s="410"/>
      <c r="P14" s="410"/>
      <c r="Q14" s="410"/>
      <c r="R14" s="410"/>
      <c r="S14" s="410"/>
      <c r="T14" s="410"/>
      <c r="U14" s="47"/>
      <c r="V14" s="116"/>
      <c r="W14" s="116"/>
      <c r="X14" s="116"/>
      <c r="Y14" s="116"/>
      <c r="Z14" s="116"/>
      <c r="AA14" s="116"/>
    </row>
    <row r="15" spans="1:29" ht="15.75" customHeight="1" x14ac:dyDescent="0.25">
      <c r="B15" s="47"/>
      <c r="C15" s="554" t="str">
        <f>IF('Foglio di base'!$E$13="","",'Foglio di base'!$E$13)</f>
        <v/>
      </c>
      <c r="D15" s="554"/>
      <c r="E15" s="554"/>
      <c r="F15" s="554"/>
      <c r="G15" s="554"/>
      <c r="H15" s="47"/>
      <c r="I15" s="32" t="s">
        <v>128</v>
      </c>
      <c r="J15" s="52"/>
      <c r="K15" s="593" t="str">
        <f>IF('Foglio di base'!$F$32="","",'Foglio di base'!$F$32)</f>
        <v/>
      </c>
      <c r="L15" s="593"/>
      <c r="M15" s="593"/>
      <c r="N15" s="596" t="str">
        <f>IF(Y15="1a","manca il numero AVS",IF(Y15="1b","il numero AVS deve iniziare con '756'",IF(Y15="1c","il formato del numero AVS non è corretto",IF(Y15="1d","secondo il numero di controllo, il numero AVS non è valido",""))))</f>
        <v/>
      </c>
      <c r="O15" s="596"/>
      <c r="P15" s="596"/>
      <c r="Q15" s="596"/>
      <c r="R15" s="596"/>
      <c r="S15" s="596"/>
      <c r="T15" s="596"/>
      <c r="U15" s="47"/>
      <c r="V15" s="116" t="e">
        <f>IF(W41=0,0,IF(W41=12,0,1))</f>
        <v>#VALUE!</v>
      </c>
      <c r="W15" s="116" t="s">
        <v>97</v>
      </c>
      <c r="X15" s="116"/>
      <c r="Y15" s="116" t="str">
        <f>'Foglio di base'!$Q$32</f>
        <v/>
      </c>
      <c r="Z15" s="196"/>
      <c r="AA15" s="116"/>
    </row>
    <row r="16" spans="1:29" ht="6" customHeight="1" x14ac:dyDescent="0.2">
      <c r="B16" s="47"/>
      <c r="C16" s="554"/>
      <c r="D16" s="554"/>
      <c r="E16" s="554"/>
      <c r="F16" s="554"/>
      <c r="G16" s="554"/>
      <c r="H16" s="47"/>
      <c r="I16" s="32"/>
      <c r="J16" s="52"/>
      <c r="K16" s="314"/>
      <c r="L16" s="314"/>
      <c r="M16" s="314"/>
      <c r="N16" s="410"/>
      <c r="O16" s="410"/>
      <c r="P16" s="410"/>
      <c r="Q16" s="410"/>
      <c r="R16" s="326"/>
      <c r="S16" s="326"/>
      <c r="T16" s="326"/>
      <c r="U16" s="47"/>
      <c r="V16" s="116"/>
      <c r="W16" s="116"/>
      <c r="X16" s="116"/>
      <c r="Y16" s="116"/>
      <c r="Z16" s="116"/>
      <c r="AA16" s="116"/>
    </row>
    <row r="17" spans="2:31" ht="15.75" customHeight="1" x14ac:dyDescent="0.2">
      <c r="B17" s="47"/>
      <c r="C17" s="554" t="str">
        <f>IF('Foglio di base'!$E$15="","",'Foglio di base'!$E$15)</f>
        <v/>
      </c>
      <c r="D17" s="554"/>
      <c r="E17" s="554"/>
      <c r="F17" s="554"/>
      <c r="G17" s="554"/>
      <c r="H17" s="47"/>
      <c r="I17" s="84" t="s">
        <v>129</v>
      </c>
      <c r="J17" s="52"/>
      <c r="K17" s="599" t="str">
        <f>IF('Foglio di base'!$G$32="","",'Foglio di base'!$G$32)</f>
        <v/>
      </c>
      <c r="L17" s="599"/>
      <c r="M17" s="599"/>
      <c r="N17" s="597" t="str">
        <f>IF(Y17="","",IF(Y17="2a","manca la data di nascita",IF(Y17="2b","non tenuto a pagare contributi AVS (utilizzare scheda ’Minorenne')",IF(Y17="2c",CONCATENATE("a partire del mese ",V17," utilizzare una scheda separata","")))))</f>
        <v/>
      </c>
      <c r="O17" s="597"/>
      <c r="P17" s="597"/>
      <c r="Q17" s="597"/>
      <c r="R17" s="597"/>
      <c r="S17" s="597"/>
      <c r="T17" s="597"/>
      <c r="U17" s="47"/>
      <c r="V17" s="207" t="e">
        <f>VLOOKUP((13-W41),AB17:AC28,2)</f>
        <v>#VALUE!</v>
      </c>
      <c r="W17" s="116" t="s">
        <v>8</v>
      </c>
      <c r="X17" s="116"/>
      <c r="Y17" s="116" t="str">
        <f>'Foglio di base'!$R$32</f>
        <v/>
      </c>
      <c r="Z17" s="116"/>
      <c r="AA17" s="116"/>
      <c r="AB17" s="121">
        <v>1</v>
      </c>
      <c r="AC17" s="381" t="s">
        <v>164</v>
      </c>
    </row>
    <row r="18" spans="2:31" ht="6" customHeight="1" x14ac:dyDescent="0.2">
      <c r="B18" s="47"/>
      <c r="C18" s="554"/>
      <c r="D18" s="554"/>
      <c r="E18" s="554"/>
      <c r="F18" s="554"/>
      <c r="G18" s="554"/>
      <c r="H18" s="47"/>
      <c r="I18" s="32"/>
      <c r="J18" s="52"/>
      <c r="K18" s="314"/>
      <c r="L18" s="314"/>
      <c r="M18" s="314"/>
      <c r="N18" s="410"/>
      <c r="O18" s="410"/>
      <c r="P18" s="410"/>
      <c r="Q18" s="410"/>
      <c r="R18" s="409"/>
      <c r="S18" s="409"/>
      <c r="T18" s="409"/>
      <c r="U18" s="47"/>
      <c r="V18" s="116"/>
      <c r="W18" s="116"/>
      <c r="X18" s="116"/>
      <c r="Y18" s="116"/>
      <c r="Z18" s="116"/>
      <c r="AA18" s="116"/>
      <c r="AB18" s="121">
        <v>2</v>
      </c>
      <c r="AC18" s="381" t="s">
        <v>165</v>
      </c>
    </row>
    <row r="19" spans="2:31" ht="19.5" customHeight="1" x14ac:dyDescent="0.2">
      <c r="B19" s="47"/>
      <c r="C19" s="554" t="str">
        <f>IF('Foglio di base'!$E$17="","",'Foglio di base'!$E$17)</f>
        <v/>
      </c>
      <c r="D19" s="554"/>
      <c r="E19" s="554"/>
      <c r="F19" s="554"/>
      <c r="G19" s="554"/>
      <c r="H19" s="47"/>
      <c r="I19" s="32" t="s">
        <v>87</v>
      </c>
      <c r="J19" s="52"/>
      <c r="K19" s="112" t="str">
        <f>IF('Foglio di base'!$H$32="","",IF('Foglio di base'!$H$32="F","donna",IF('Foglio di base'!$H$32="M","uomo")))</f>
        <v/>
      </c>
      <c r="L19" s="314"/>
      <c r="M19" s="315"/>
      <c r="N19" s="598" t="str">
        <f>IF(Y19="3a","manca il sesso",IF(Y19="3b","sesso unicamente ’M' o 'F'",""))</f>
        <v/>
      </c>
      <c r="O19" s="598"/>
      <c r="P19" s="598"/>
      <c r="Q19" s="598"/>
      <c r="R19" s="598"/>
      <c r="S19" s="598"/>
      <c r="T19" s="598"/>
      <c r="U19" s="47"/>
      <c r="V19" s="116"/>
      <c r="W19" s="116"/>
      <c r="X19" s="116"/>
      <c r="Y19" s="116" t="str">
        <f>'Foglio di base'!$S$32</f>
        <v/>
      </c>
      <c r="Z19" s="116"/>
      <c r="AA19" s="116"/>
      <c r="AB19" s="121">
        <v>3</v>
      </c>
      <c r="AC19" s="121" t="s">
        <v>166</v>
      </c>
    </row>
    <row r="20" spans="2:31" ht="9.75" customHeight="1" x14ac:dyDescent="0.2">
      <c r="B20" s="47"/>
      <c r="C20" s="589"/>
      <c r="D20" s="589"/>
      <c r="E20" s="589"/>
      <c r="F20" s="589"/>
      <c r="G20" s="256"/>
      <c r="H20" s="47"/>
      <c r="I20" s="47"/>
      <c r="J20" s="35"/>
      <c r="K20" s="55"/>
      <c r="L20" s="55"/>
      <c r="M20" s="38"/>
      <c r="N20" s="55"/>
      <c r="O20" s="55"/>
      <c r="P20" s="54"/>
      <c r="Q20" s="54"/>
      <c r="R20" s="54"/>
      <c r="S20" s="56"/>
      <c r="T20" s="56"/>
      <c r="U20" s="47"/>
      <c r="V20" s="116"/>
      <c r="W20" s="116"/>
      <c r="X20" s="116"/>
      <c r="Y20" s="116"/>
      <c r="Z20" s="116"/>
      <c r="AA20" s="116"/>
      <c r="AB20" s="121">
        <v>4</v>
      </c>
      <c r="AC20" s="381" t="s">
        <v>167</v>
      </c>
    </row>
    <row r="21" spans="2:31" ht="6" customHeight="1" thickBot="1" x14ac:dyDescent="0.25">
      <c r="B21" s="47"/>
      <c r="C21" s="47"/>
      <c r="D21" s="47"/>
      <c r="E21" s="57"/>
      <c r="F21" s="57"/>
      <c r="G21" s="57"/>
      <c r="H21" s="47"/>
      <c r="I21" s="47"/>
      <c r="J21" s="36"/>
      <c r="K21" s="37"/>
      <c r="L21" s="37"/>
      <c r="M21" s="37"/>
      <c r="N21" s="58"/>
      <c r="O21" s="58"/>
      <c r="P21" s="58"/>
      <c r="Q21" s="58"/>
      <c r="R21" s="58"/>
      <c r="S21" s="58"/>
      <c r="T21" s="58"/>
      <c r="U21" s="47"/>
      <c r="V21" s="116"/>
      <c r="W21" s="116"/>
      <c r="X21" s="116"/>
      <c r="Y21" s="116"/>
      <c r="Z21" s="116"/>
      <c r="AA21" s="116"/>
      <c r="AB21" s="121">
        <v>5</v>
      </c>
      <c r="AC21" s="381" t="s">
        <v>168</v>
      </c>
    </row>
    <row r="22" spans="2:31" ht="30.75" customHeight="1" x14ac:dyDescent="0.2">
      <c r="B22" s="47"/>
      <c r="C22" s="606" t="s">
        <v>130</v>
      </c>
      <c r="D22" s="559"/>
      <c r="E22" s="624" t="s">
        <v>141</v>
      </c>
      <c r="F22" s="625"/>
      <c r="G22" s="556" t="s">
        <v>144</v>
      </c>
      <c r="H22" s="609" t="s">
        <v>145</v>
      </c>
      <c r="I22" s="583" t="s">
        <v>146</v>
      </c>
      <c r="J22" s="612" t="s">
        <v>147</v>
      </c>
      <c r="K22" s="556" t="s">
        <v>148</v>
      </c>
      <c r="L22" s="585" t="s">
        <v>149</v>
      </c>
      <c r="M22" s="586" t="s">
        <v>150</v>
      </c>
      <c r="N22" s="587" t="s">
        <v>151</v>
      </c>
      <c r="O22" s="587" t="s">
        <v>152</v>
      </c>
      <c r="P22" s="587" t="s">
        <v>153</v>
      </c>
      <c r="Q22" s="556" t="s">
        <v>154</v>
      </c>
      <c r="R22" s="585" t="s">
        <v>155</v>
      </c>
      <c r="S22" s="558" t="s">
        <v>156</v>
      </c>
      <c r="T22" s="559"/>
      <c r="U22" s="47"/>
      <c r="V22" s="116"/>
      <c r="W22" s="116"/>
      <c r="X22" s="116"/>
      <c r="Y22" s="116"/>
      <c r="Z22" s="116"/>
      <c r="AA22" s="116"/>
      <c r="AB22" s="121">
        <v>6</v>
      </c>
      <c r="AC22" s="381" t="s">
        <v>169</v>
      </c>
    </row>
    <row r="23" spans="2:31" ht="34.5" customHeight="1" x14ac:dyDescent="0.2">
      <c r="B23" s="47"/>
      <c r="C23" s="560"/>
      <c r="D23" s="561"/>
      <c r="E23" s="556" t="s">
        <v>142</v>
      </c>
      <c r="F23" s="587" t="s">
        <v>143</v>
      </c>
      <c r="G23" s="607"/>
      <c r="H23" s="610"/>
      <c r="I23" s="584"/>
      <c r="J23" s="613"/>
      <c r="K23" s="615"/>
      <c r="L23" s="556"/>
      <c r="M23" s="587"/>
      <c r="N23" s="557"/>
      <c r="O23" s="557"/>
      <c r="P23" s="588"/>
      <c r="Q23" s="557"/>
      <c r="R23" s="556"/>
      <c r="S23" s="560"/>
      <c r="T23" s="561"/>
      <c r="U23" s="47"/>
      <c r="V23" s="116"/>
      <c r="W23" s="116"/>
      <c r="X23" s="116"/>
      <c r="Y23" s="116"/>
      <c r="Z23" s="116"/>
      <c r="AA23" s="116"/>
      <c r="AB23" s="121">
        <v>7</v>
      </c>
      <c r="AC23" s="381" t="s">
        <v>170</v>
      </c>
    </row>
    <row r="24" spans="2:31" s="80" customFormat="1" ht="15" customHeight="1" x14ac:dyDescent="0.2">
      <c r="B24" s="75"/>
      <c r="C24" s="562"/>
      <c r="D24" s="563"/>
      <c r="E24" s="608"/>
      <c r="F24" s="557"/>
      <c r="G24" s="608"/>
      <c r="H24" s="611"/>
      <c r="I24" s="94" t="s">
        <v>29</v>
      </c>
      <c r="J24" s="614"/>
      <c r="K24" s="557"/>
      <c r="L24" s="95" t="s">
        <v>30</v>
      </c>
      <c r="M24" s="95" t="s">
        <v>31</v>
      </c>
      <c r="N24" s="318" t="str">
        <f>IF('Foglio di base'!$I$32="","",'Foglio di base'!$I$32)</f>
        <v/>
      </c>
      <c r="O24" s="318" t="str">
        <f>IF('Foglio di base'!$J$32="","",'Foglio di base'!$J$32)</f>
        <v/>
      </c>
      <c r="P24" s="318" t="str">
        <f>IF('Foglio di base'!$K$32="","",'Foglio di base'!$K$32)</f>
        <v/>
      </c>
      <c r="Q24" s="318" t="str">
        <f>IF('Foglio di base'!$L$32="","",'Foglio di base'!$L$32)</f>
        <v/>
      </c>
      <c r="R24" s="95" t="s">
        <v>99</v>
      </c>
      <c r="S24" s="562"/>
      <c r="T24" s="563"/>
      <c r="U24" s="75"/>
      <c r="V24" s="117"/>
      <c r="W24" s="117"/>
      <c r="X24" s="117"/>
      <c r="Y24" s="117"/>
      <c r="Z24" s="117"/>
      <c r="AA24" s="117"/>
      <c r="AB24" s="121">
        <v>8</v>
      </c>
      <c r="AC24" s="381" t="s">
        <v>171</v>
      </c>
      <c r="AD24" s="118"/>
      <c r="AE24" s="119"/>
    </row>
    <row r="25" spans="2:31" s="61" customFormat="1" x14ac:dyDescent="0.2">
      <c r="B25" s="27"/>
      <c r="C25" s="575"/>
      <c r="D25" s="575"/>
      <c r="E25" s="85">
        <v>1</v>
      </c>
      <c r="F25" s="85">
        <v>2</v>
      </c>
      <c r="G25" s="85">
        <v>3</v>
      </c>
      <c r="H25" s="91">
        <v>4</v>
      </c>
      <c r="I25" s="92">
        <v>5</v>
      </c>
      <c r="J25" s="93">
        <v>6</v>
      </c>
      <c r="K25" s="93">
        <v>7</v>
      </c>
      <c r="L25" s="85">
        <v>8</v>
      </c>
      <c r="M25" s="85">
        <v>9</v>
      </c>
      <c r="N25" s="85">
        <v>10</v>
      </c>
      <c r="O25" s="85">
        <v>11</v>
      </c>
      <c r="P25" s="85">
        <v>12</v>
      </c>
      <c r="Q25" s="85">
        <v>13</v>
      </c>
      <c r="R25" s="85">
        <v>14</v>
      </c>
      <c r="S25" s="580">
        <v>15</v>
      </c>
      <c r="T25" s="581"/>
      <c r="U25" s="27"/>
      <c r="V25" s="120" t="s">
        <v>16</v>
      </c>
      <c r="W25" s="120" t="s">
        <v>9</v>
      </c>
      <c r="X25" s="120" t="s">
        <v>17</v>
      </c>
      <c r="Y25" s="120"/>
      <c r="Z25" s="120"/>
      <c r="AA25" s="120"/>
      <c r="AB25" s="121">
        <v>9</v>
      </c>
      <c r="AC25" s="381" t="s">
        <v>172</v>
      </c>
      <c r="AD25" s="122"/>
      <c r="AE25" s="122"/>
    </row>
    <row r="26" spans="2:31" s="61" customFormat="1" ht="24" customHeight="1" x14ac:dyDescent="0.2">
      <c r="B26" s="27"/>
      <c r="C26" s="59">
        <v>1</v>
      </c>
      <c r="D26" s="76" t="s">
        <v>131</v>
      </c>
      <c r="E26" s="258"/>
      <c r="F26" s="258"/>
      <c r="G26" s="258"/>
      <c r="H26" s="8">
        <f>IF((E26+F26+G26)&lt;1,0,IF($K$17="",0,W26*1400))</f>
        <v>0</v>
      </c>
      <c r="I26" s="14">
        <f>IF(H26=0,(E26+F26+G26),IF((E26+F26+G26)&lt;1401,0,(E26+F26+G26-H26)))</f>
        <v>0</v>
      </c>
      <c r="J26" s="259"/>
      <c r="K26" s="259"/>
      <c r="L26" s="5">
        <f>E26+F26+J26+K26</f>
        <v>0</v>
      </c>
      <c r="M26" s="39">
        <f t="shared" ref="M26:M37" si="0">ROUND((I26*X26%)/5,2)*5</f>
        <v>0</v>
      </c>
      <c r="N26" s="258">
        <f>IF($N$24="",0,ROUND(($I26*$N$24%)/5,2)*5)</f>
        <v>0</v>
      </c>
      <c r="O26" s="258">
        <f>IF($O$24="",0,ROUND(($I26*$O$24%)/5,2)*5)</f>
        <v>0</v>
      </c>
      <c r="P26" s="258">
        <f>IF($P$24="",0,ROUND(($I26*$P$24%)/5,2)*5)</f>
        <v>0</v>
      </c>
      <c r="Q26" s="258">
        <f>IF($Q$24="",0,ROUND(($I26*$Q$24%)/5,2)*5)</f>
        <v>0</v>
      </c>
      <c r="R26" s="5">
        <f>L26-M26-N26-O26-P26-Q26</f>
        <v>0</v>
      </c>
      <c r="S26" s="573"/>
      <c r="T26" s="574"/>
      <c r="U26" s="27"/>
      <c r="V26" s="382">
        <f>12*$S$6+1</f>
        <v>24301</v>
      </c>
      <c r="W26" s="383" t="e">
        <f>IF($V26&gt;$V$9,1,0)</f>
        <v>#VALUE!</v>
      </c>
      <c r="X26" s="383">
        <f>IF($K$17="",'Foglio di base'!AH7,IF(W26=0,'Foglio di base'!AH7,'Foglio di base'!AH11))</f>
        <v>6.4</v>
      </c>
      <c r="Y26" s="120" t="str">
        <f>IF((E26+F26+G26)=0,"",1)</f>
        <v/>
      </c>
      <c r="Z26" s="120"/>
      <c r="AA26" s="120"/>
      <c r="AB26" s="121">
        <v>10</v>
      </c>
      <c r="AC26" s="381" t="s">
        <v>173</v>
      </c>
      <c r="AD26" s="122"/>
      <c r="AE26" s="122"/>
    </row>
    <row r="27" spans="2:31" s="61" customFormat="1" ht="24" customHeight="1" x14ac:dyDescent="0.2">
      <c r="B27" s="27"/>
      <c r="C27" s="85">
        <v>2</v>
      </c>
      <c r="D27" s="77" t="s">
        <v>0</v>
      </c>
      <c r="E27" s="258"/>
      <c r="F27" s="258"/>
      <c r="G27" s="258"/>
      <c r="H27" s="8">
        <f>IF((E27+F27+G27)&lt;1,0,IF($K$17="",0,W27*1400))</f>
        <v>0</v>
      </c>
      <c r="I27" s="14">
        <f>IF(H27=0,(E27+F27+G27),IF((E27+F27+G27)&lt;1401,0,(E27+F27+G27-H27)))</f>
        <v>0</v>
      </c>
      <c r="J27" s="259"/>
      <c r="K27" s="259"/>
      <c r="L27" s="39">
        <f>E27+F27+J27+K27</f>
        <v>0</v>
      </c>
      <c r="M27" s="39">
        <f t="shared" si="0"/>
        <v>0</v>
      </c>
      <c r="N27" s="258">
        <f t="shared" ref="N27:N37" si="1">IF($N$24="",0,ROUND(($I27*$N$24%)/5,2)*5)</f>
        <v>0</v>
      </c>
      <c r="O27" s="258">
        <f t="shared" ref="O27:O37" si="2">IF($O$24="",0,ROUND(($I27*$O$24%)/5,2)*5)</f>
        <v>0</v>
      </c>
      <c r="P27" s="258">
        <f t="shared" ref="P27:P37" si="3">IF($P$24="",0,ROUND(($I27*$P$24%)/5,2)*5)</f>
        <v>0</v>
      </c>
      <c r="Q27" s="258">
        <f t="shared" ref="Q27:Q37" si="4">IF($Q$24="",0,ROUND(($I27*$Q$24%)/5,2)*5)</f>
        <v>0</v>
      </c>
      <c r="R27" s="5">
        <f t="shared" ref="R27:R37" si="5">L27-M27-N27-O27-P27-Q27</f>
        <v>0</v>
      </c>
      <c r="S27" s="573"/>
      <c r="T27" s="574"/>
      <c r="U27" s="27"/>
      <c r="V27" s="382">
        <f>12*$S$6+2</f>
        <v>24302</v>
      </c>
      <c r="W27" s="383" t="e">
        <f t="shared" ref="W27:W37" si="6">IF($V27&gt;$V$9,1,0)</f>
        <v>#VALUE!</v>
      </c>
      <c r="X27" s="383">
        <f>IF($K$17="",'Foglio di base'!AH7,IF(W27=0,'Foglio di base'!AH7,'Foglio di base'!AH11))</f>
        <v>6.4</v>
      </c>
      <c r="Y27" s="120" t="str">
        <f>IF((E27+F27+G27)=0,"",2)</f>
        <v/>
      </c>
      <c r="Z27" s="120"/>
      <c r="AA27" s="120"/>
      <c r="AB27" s="121">
        <v>11</v>
      </c>
      <c r="AC27" s="381" t="s">
        <v>174</v>
      </c>
      <c r="AD27" s="122"/>
      <c r="AE27" s="122"/>
    </row>
    <row r="28" spans="2:31" s="61" customFormat="1" ht="24" customHeight="1" x14ac:dyDescent="0.2">
      <c r="B28" s="27"/>
      <c r="C28" s="85">
        <v>3</v>
      </c>
      <c r="D28" s="77" t="s">
        <v>132</v>
      </c>
      <c r="E28" s="258"/>
      <c r="F28" s="258"/>
      <c r="G28" s="258"/>
      <c r="H28" s="8">
        <f t="shared" ref="H28:H37" si="7">IF((E28+F28+G28)&lt;1,0,IF($K$17="",0,W28*1400))</f>
        <v>0</v>
      </c>
      <c r="I28" s="14">
        <f t="shared" ref="I28:I37" si="8">IF(H28=0,(E28+F28+G28),IF((E28+F28+G28)&lt;1401,0,(E28+F28+G28-H28)))</f>
        <v>0</v>
      </c>
      <c r="J28" s="259"/>
      <c r="K28" s="259"/>
      <c r="L28" s="39">
        <f t="shared" ref="L28:L37" si="9">E28+F28+J28+K28</f>
        <v>0</v>
      </c>
      <c r="M28" s="39">
        <f t="shared" si="0"/>
        <v>0</v>
      </c>
      <c r="N28" s="258">
        <f t="shared" si="1"/>
        <v>0</v>
      </c>
      <c r="O28" s="258">
        <f t="shared" si="2"/>
        <v>0</v>
      </c>
      <c r="P28" s="258">
        <f t="shared" si="3"/>
        <v>0</v>
      </c>
      <c r="Q28" s="258">
        <f t="shared" si="4"/>
        <v>0</v>
      </c>
      <c r="R28" s="5">
        <f t="shared" si="5"/>
        <v>0</v>
      </c>
      <c r="S28" s="573"/>
      <c r="T28" s="574"/>
      <c r="U28" s="27"/>
      <c r="V28" s="382">
        <f>12*$S$6+3</f>
        <v>24303</v>
      </c>
      <c r="W28" s="383" t="e">
        <f t="shared" si="6"/>
        <v>#VALUE!</v>
      </c>
      <c r="X28" s="383">
        <f>IF($K$17="",'Foglio di base'!AH7,IF(W28=0,'Foglio di base'!AH7,'Foglio di base'!AH11))</f>
        <v>6.4</v>
      </c>
      <c r="Y28" s="120" t="str">
        <f>IF((E28+F28+G28)=0,"",3)</f>
        <v/>
      </c>
      <c r="Z28" s="120"/>
      <c r="AA28" s="120"/>
      <c r="AB28" s="121">
        <v>12</v>
      </c>
      <c r="AC28" s="381" t="s">
        <v>175</v>
      </c>
      <c r="AD28" s="122"/>
      <c r="AE28" s="122"/>
    </row>
    <row r="29" spans="2:31" s="61" customFormat="1" ht="24" customHeight="1" x14ac:dyDescent="0.2">
      <c r="B29" s="27"/>
      <c r="C29" s="85">
        <v>4</v>
      </c>
      <c r="D29" s="77" t="s">
        <v>133</v>
      </c>
      <c r="E29" s="258"/>
      <c r="F29" s="258"/>
      <c r="G29" s="258"/>
      <c r="H29" s="8">
        <f t="shared" si="7"/>
        <v>0</v>
      </c>
      <c r="I29" s="14">
        <f t="shared" si="8"/>
        <v>0</v>
      </c>
      <c r="J29" s="259"/>
      <c r="K29" s="259"/>
      <c r="L29" s="39">
        <f t="shared" si="9"/>
        <v>0</v>
      </c>
      <c r="M29" s="39">
        <f t="shared" si="0"/>
        <v>0</v>
      </c>
      <c r="N29" s="258">
        <f t="shared" si="1"/>
        <v>0</v>
      </c>
      <c r="O29" s="258">
        <f t="shared" si="2"/>
        <v>0</v>
      </c>
      <c r="P29" s="258">
        <f t="shared" si="3"/>
        <v>0</v>
      </c>
      <c r="Q29" s="258">
        <f t="shared" si="4"/>
        <v>0</v>
      </c>
      <c r="R29" s="5">
        <f t="shared" si="5"/>
        <v>0</v>
      </c>
      <c r="S29" s="573"/>
      <c r="T29" s="574"/>
      <c r="U29" s="27"/>
      <c r="V29" s="382">
        <f>12*$S$6+4</f>
        <v>24304</v>
      </c>
      <c r="W29" s="383" t="e">
        <f t="shared" si="6"/>
        <v>#VALUE!</v>
      </c>
      <c r="X29" s="383">
        <f>IF($K$17="",'Foglio di base'!AH7,IF(W29=0,'Foglio di base'!AH7,'Foglio di base'!AH11))</f>
        <v>6.4</v>
      </c>
      <c r="Y29" s="120" t="str">
        <f>IF((E29+F29+G29)=0,"",4)</f>
        <v/>
      </c>
      <c r="Z29" s="120"/>
      <c r="AA29" s="120"/>
      <c r="AB29" s="121"/>
      <c r="AC29" s="115"/>
      <c r="AD29" s="122"/>
      <c r="AE29" s="122"/>
    </row>
    <row r="30" spans="2:31" s="61" customFormat="1" ht="24" customHeight="1" x14ac:dyDescent="0.2">
      <c r="B30" s="27"/>
      <c r="C30" s="85">
        <v>5</v>
      </c>
      <c r="D30" s="77" t="s">
        <v>134</v>
      </c>
      <c r="E30" s="258"/>
      <c r="F30" s="258"/>
      <c r="G30" s="258"/>
      <c r="H30" s="8">
        <f t="shared" si="7"/>
        <v>0</v>
      </c>
      <c r="I30" s="14">
        <f t="shared" si="8"/>
        <v>0</v>
      </c>
      <c r="J30" s="259"/>
      <c r="K30" s="259"/>
      <c r="L30" s="39">
        <f t="shared" si="9"/>
        <v>0</v>
      </c>
      <c r="M30" s="39">
        <f t="shared" si="0"/>
        <v>0</v>
      </c>
      <c r="N30" s="258">
        <f t="shared" si="1"/>
        <v>0</v>
      </c>
      <c r="O30" s="258">
        <f t="shared" si="2"/>
        <v>0</v>
      </c>
      <c r="P30" s="258">
        <f t="shared" si="3"/>
        <v>0</v>
      </c>
      <c r="Q30" s="258">
        <f t="shared" si="4"/>
        <v>0</v>
      </c>
      <c r="R30" s="5">
        <f t="shared" si="5"/>
        <v>0</v>
      </c>
      <c r="S30" s="573"/>
      <c r="T30" s="574"/>
      <c r="U30" s="27"/>
      <c r="V30" s="382">
        <f>12*$S$6+5</f>
        <v>24305</v>
      </c>
      <c r="W30" s="383" t="e">
        <f t="shared" si="6"/>
        <v>#VALUE!</v>
      </c>
      <c r="X30" s="383">
        <f>IF($K$17="",'Foglio di base'!AH7,IF(W30=0,'Foglio di base'!AH7,'Foglio di base'!AH11))</f>
        <v>6.4</v>
      </c>
      <c r="Y30" s="120" t="str">
        <f>IF((E30+F30+G30)=0,"",5)</f>
        <v/>
      </c>
      <c r="Z30" s="120"/>
      <c r="AA30" s="120"/>
      <c r="AB30" s="121"/>
      <c r="AC30" s="121"/>
      <c r="AD30" s="122"/>
      <c r="AE30" s="122"/>
    </row>
    <row r="31" spans="2:31" s="61" customFormat="1" ht="24" customHeight="1" x14ac:dyDescent="0.2">
      <c r="B31" s="27"/>
      <c r="C31" s="85">
        <v>6</v>
      </c>
      <c r="D31" s="77" t="s">
        <v>135</v>
      </c>
      <c r="E31" s="258"/>
      <c r="F31" s="258"/>
      <c r="G31" s="258"/>
      <c r="H31" s="8">
        <f t="shared" si="7"/>
        <v>0</v>
      </c>
      <c r="I31" s="14">
        <f t="shared" si="8"/>
        <v>0</v>
      </c>
      <c r="J31" s="259"/>
      <c r="K31" s="259"/>
      <c r="L31" s="39">
        <f t="shared" si="9"/>
        <v>0</v>
      </c>
      <c r="M31" s="39">
        <f t="shared" si="0"/>
        <v>0</v>
      </c>
      <c r="N31" s="258">
        <f t="shared" si="1"/>
        <v>0</v>
      </c>
      <c r="O31" s="258">
        <f t="shared" si="2"/>
        <v>0</v>
      </c>
      <c r="P31" s="258">
        <f t="shared" si="3"/>
        <v>0</v>
      </c>
      <c r="Q31" s="258">
        <f t="shared" si="4"/>
        <v>0</v>
      </c>
      <c r="R31" s="5">
        <f t="shared" si="5"/>
        <v>0</v>
      </c>
      <c r="S31" s="573"/>
      <c r="T31" s="574"/>
      <c r="U31" s="27"/>
      <c r="V31" s="382">
        <f>12*$S$6+6</f>
        <v>24306</v>
      </c>
      <c r="W31" s="383" t="e">
        <f t="shared" si="6"/>
        <v>#VALUE!</v>
      </c>
      <c r="X31" s="383">
        <f>IF($K$17="",'Foglio di base'!AH7,IF(W31=0,'Foglio di base'!AH7,'Foglio di base'!AH11))</f>
        <v>6.4</v>
      </c>
      <c r="Y31" s="120" t="str">
        <f>IF((E31+F31+G31)=0,"",6)</f>
        <v/>
      </c>
      <c r="Z31" s="120"/>
      <c r="AA31" s="120"/>
      <c r="AB31" s="121"/>
      <c r="AC31" s="121"/>
      <c r="AD31" s="122"/>
      <c r="AE31" s="122"/>
    </row>
    <row r="32" spans="2:31" s="61" customFormat="1" ht="24" customHeight="1" x14ac:dyDescent="0.2">
      <c r="B32" s="27"/>
      <c r="C32" s="85">
        <v>7</v>
      </c>
      <c r="D32" s="77" t="s">
        <v>136</v>
      </c>
      <c r="E32" s="258"/>
      <c r="F32" s="258"/>
      <c r="G32" s="258"/>
      <c r="H32" s="8">
        <f t="shared" si="7"/>
        <v>0</v>
      </c>
      <c r="I32" s="14">
        <f t="shared" si="8"/>
        <v>0</v>
      </c>
      <c r="J32" s="259"/>
      <c r="K32" s="259"/>
      <c r="L32" s="39">
        <f t="shared" si="9"/>
        <v>0</v>
      </c>
      <c r="M32" s="39">
        <f t="shared" si="0"/>
        <v>0</v>
      </c>
      <c r="N32" s="258">
        <f t="shared" si="1"/>
        <v>0</v>
      </c>
      <c r="O32" s="258">
        <f t="shared" si="2"/>
        <v>0</v>
      </c>
      <c r="P32" s="258">
        <f t="shared" si="3"/>
        <v>0</v>
      </c>
      <c r="Q32" s="258">
        <f t="shared" si="4"/>
        <v>0</v>
      </c>
      <c r="R32" s="5">
        <f t="shared" si="5"/>
        <v>0</v>
      </c>
      <c r="S32" s="573"/>
      <c r="T32" s="574"/>
      <c r="U32" s="27"/>
      <c r="V32" s="382">
        <f>12*$S$6+7</f>
        <v>24307</v>
      </c>
      <c r="W32" s="383" t="e">
        <f t="shared" si="6"/>
        <v>#VALUE!</v>
      </c>
      <c r="X32" s="383">
        <f>IF($K$17="",'Foglio di base'!AH7,IF(W32=0,'Foglio di base'!AH7,'Foglio di base'!AH11))</f>
        <v>6.4</v>
      </c>
      <c r="Y32" s="120" t="str">
        <f>IF((E32+F32+G32)=0,"",7)</f>
        <v/>
      </c>
      <c r="Z32" s="120"/>
      <c r="AA32" s="120"/>
      <c r="AB32" s="121"/>
      <c r="AC32" s="121"/>
      <c r="AD32" s="122"/>
      <c r="AE32" s="122"/>
    </row>
    <row r="33" spans="1:31" s="61" customFormat="1" ht="24" customHeight="1" x14ac:dyDescent="0.2">
      <c r="B33" s="27"/>
      <c r="C33" s="85">
        <v>8</v>
      </c>
      <c r="D33" s="77" t="s">
        <v>137</v>
      </c>
      <c r="E33" s="258"/>
      <c r="F33" s="258"/>
      <c r="G33" s="258"/>
      <c r="H33" s="8">
        <f t="shared" si="7"/>
        <v>0</v>
      </c>
      <c r="I33" s="14">
        <f t="shared" si="8"/>
        <v>0</v>
      </c>
      <c r="J33" s="259"/>
      <c r="K33" s="259"/>
      <c r="L33" s="39">
        <f t="shared" si="9"/>
        <v>0</v>
      </c>
      <c r="M33" s="39">
        <f t="shared" si="0"/>
        <v>0</v>
      </c>
      <c r="N33" s="258">
        <f t="shared" si="1"/>
        <v>0</v>
      </c>
      <c r="O33" s="258">
        <f t="shared" si="2"/>
        <v>0</v>
      </c>
      <c r="P33" s="258">
        <f t="shared" si="3"/>
        <v>0</v>
      </c>
      <c r="Q33" s="258">
        <f t="shared" si="4"/>
        <v>0</v>
      </c>
      <c r="R33" s="5">
        <f t="shared" si="5"/>
        <v>0</v>
      </c>
      <c r="S33" s="573"/>
      <c r="T33" s="574"/>
      <c r="U33" s="27"/>
      <c r="V33" s="382">
        <f>12*$S$6+8</f>
        <v>24308</v>
      </c>
      <c r="W33" s="383" t="e">
        <f t="shared" si="6"/>
        <v>#VALUE!</v>
      </c>
      <c r="X33" s="383">
        <f>IF($K$17="",'Foglio di base'!AH7,IF(W33=0,'Foglio di base'!AH7,'Foglio di base'!AH11))</f>
        <v>6.4</v>
      </c>
      <c r="Y33" s="120" t="str">
        <f>IF((E33+F33+G33)=0,"",8)</f>
        <v/>
      </c>
      <c r="Z33" s="120"/>
      <c r="AA33" s="120"/>
      <c r="AB33" s="121"/>
      <c r="AC33" s="121"/>
      <c r="AD33" s="122"/>
      <c r="AE33" s="122"/>
    </row>
    <row r="34" spans="1:31" s="61" customFormat="1" ht="24" customHeight="1" x14ac:dyDescent="0.2">
      <c r="B34" s="27"/>
      <c r="C34" s="85">
        <v>9</v>
      </c>
      <c r="D34" s="77" t="s">
        <v>138</v>
      </c>
      <c r="E34" s="258"/>
      <c r="F34" s="258"/>
      <c r="G34" s="258"/>
      <c r="H34" s="8">
        <f t="shared" si="7"/>
        <v>0</v>
      </c>
      <c r="I34" s="14">
        <f t="shared" si="8"/>
        <v>0</v>
      </c>
      <c r="J34" s="259"/>
      <c r="K34" s="259"/>
      <c r="L34" s="39">
        <f t="shared" si="9"/>
        <v>0</v>
      </c>
      <c r="M34" s="39">
        <f t="shared" si="0"/>
        <v>0</v>
      </c>
      <c r="N34" s="258">
        <f t="shared" si="1"/>
        <v>0</v>
      </c>
      <c r="O34" s="258">
        <f t="shared" si="2"/>
        <v>0</v>
      </c>
      <c r="P34" s="258">
        <f t="shared" si="3"/>
        <v>0</v>
      </c>
      <c r="Q34" s="258">
        <f t="shared" si="4"/>
        <v>0</v>
      </c>
      <c r="R34" s="5">
        <f t="shared" si="5"/>
        <v>0</v>
      </c>
      <c r="S34" s="573"/>
      <c r="T34" s="574"/>
      <c r="U34" s="27"/>
      <c r="V34" s="382">
        <f>12*$S$6+9</f>
        <v>24309</v>
      </c>
      <c r="W34" s="383" t="e">
        <f t="shared" si="6"/>
        <v>#VALUE!</v>
      </c>
      <c r="X34" s="383">
        <f>IF($K$17="",'Foglio di base'!AH7,IF(W34=0,'Foglio di base'!AH7,'Foglio di base'!AH11))</f>
        <v>6.4</v>
      </c>
      <c r="Y34" s="120" t="str">
        <f>IF((E34+F34+G34)=0,"",9)</f>
        <v/>
      </c>
      <c r="Z34" s="120"/>
      <c r="AA34" s="120"/>
      <c r="AB34" s="121"/>
      <c r="AC34" s="121"/>
      <c r="AD34" s="122"/>
      <c r="AE34" s="122"/>
    </row>
    <row r="35" spans="1:31" s="61" customFormat="1" ht="24" customHeight="1" x14ac:dyDescent="0.2">
      <c r="B35" s="27"/>
      <c r="C35" s="85">
        <v>10</v>
      </c>
      <c r="D35" s="77" t="s">
        <v>139</v>
      </c>
      <c r="E35" s="258"/>
      <c r="F35" s="258"/>
      <c r="G35" s="258"/>
      <c r="H35" s="8">
        <f t="shared" si="7"/>
        <v>0</v>
      </c>
      <c r="I35" s="14">
        <f t="shared" si="8"/>
        <v>0</v>
      </c>
      <c r="J35" s="259"/>
      <c r="K35" s="259"/>
      <c r="L35" s="39">
        <f t="shared" si="9"/>
        <v>0</v>
      </c>
      <c r="M35" s="39">
        <f t="shared" si="0"/>
        <v>0</v>
      </c>
      <c r="N35" s="258">
        <f t="shared" si="1"/>
        <v>0</v>
      </c>
      <c r="O35" s="258">
        <f t="shared" si="2"/>
        <v>0</v>
      </c>
      <c r="P35" s="258">
        <f t="shared" si="3"/>
        <v>0</v>
      </c>
      <c r="Q35" s="258">
        <f t="shared" si="4"/>
        <v>0</v>
      </c>
      <c r="R35" s="5">
        <f t="shared" si="5"/>
        <v>0</v>
      </c>
      <c r="S35" s="573"/>
      <c r="T35" s="574"/>
      <c r="U35" s="27"/>
      <c r="V35" s="382">
        <f>12*$S$6+10</f>
        <v>24310</v>
      </c>
      <c r="W35" s="383" t="e">
        <f t="shared" si="6"/>
        <v>#VALUE!</v>
      </c>
      <c r="X35" s="383">
        <f>IF($K$17="",'Foglio di base'!AH7,IF(W35=0,'Foglio di base'!AH7,'Foglio di base'!AH11))</f>
        <v>6.4</v>
      </c>
      <c r="Y35" s="120" t="str">
        <f>IF((E35+F35+G35)=0,"",10)</f>
        <v/>
      </c>
      <c r="Z35" s="120"/>
      <c r="AA35" s="120"/>
      <c r="AB35" s="121"/>
      <c r="AC35" s="121"/>
      <c r="AD35" s="122"/>
      <c r="AE35" s="122"/>
    </row>
    <row r="36" spans="1:31" s="61" customFormat="1" ht="24" customHeight="1" x14ac:dyDescent="0.2">
      <c r="B36" s="27"/>
      <c r="C36" s="85">
        <v>11</v>
      </c>
      <c r="D36" s="77" t="s">
        <v>6</v>
      </c>
      <c r="E36" s="258"/>
      <c r="F36" s="258"/>
      <c r="G36" s="258"/>
      <c r="H36" s="8">
        <f t="shared" si="7"/>
        <v>0</v>
      </c>
      <c r="I36" s="14">
        <f t="shared" si="8"/>
        <v>0</v>
      </c>
      <c r="J36" s="259"/>
      <c r="K36" s="259"/>
      <c r="L36" s="39">
        <f t="shared" si="9"/>
        <v>0</v>
      </c>
      <c r="M36" s="39">
        <f t="shared" si="0"/>
        <v>0</v>
      </c>
      <c r="N36" s="258">
        <f t="shared" si="1"/>
        <v>0</v>
      </c>
      <c r="O36" s="258">
        <f t="shared" si="2"/>
        <v>0</v>
      </c>
      <c r="P36" s="258">
        <f t="shared" si="3"/>
        <v>0</v>
      </c>
      <c r="Q36" s="258">
        <f t="shared" si="4"/>
        <v>0</v>
      </c>
      <c r="R36" s="5">
        <f t="shared" si="5"/>
        <v>0</v>
      </c>
      <c r="S36" s="573"/>
      <c r="T36" s="574"/>
      <c r="U36" s="27"/>
      <c r="V36" s="382">
        <f>12*$S$6+11</f>
        <v>24311</v>
      </c>
      <c r="W36" s="383" t="e">
        <f t="shared" si="6"/>
        <v>#VALUE!</v>
      </c>
      <c r="X36" s="383">
        <f>IF($K$17="",'Foglio di base'!AH7,IF(W36=0,'Foglio di base'!AH7,'Foglio di base'!AH11))</f>
        <v>6.4</v>
      </c>
      <c r="Y36" s="120" t="str">
        <f>IF((E36+F36+G36)=0,"",11)</f>
        <v/>
      </c>
      <c r="Z36" s="120"/>
      <c r="AA36" s="120"/>
      <c r="AB36" s="121"/>
      <c r="AC36" s="121"/>
      <c r="AD36" s="122"/>
      <c r="AE36" s="122"/>
    </row>
    <row r="37" spans="1:31" s="61" customFormat="1" ht="24" customHeight="1" thickBot="1" x14ac:dyDescent="0.25">
      <c r="B37" s="27"/>
      <c r="C37" s="85">
        <v>12</v>
      </c>
      <c r="D37" s="78" t="s">
        <v>140</v>
      </c>
      <c r="E37" s="258"/>
      <c r="F37" s="258"/>
      <c r="G37" s="258"/>
      <c r="H37" s="8">
        <f t="shared" si="7"/>
        <v>0</v>
      </c>
      <c r="I37" s="90">
        <f t="shared" si="8"/>
        <v>0</v>
      </c>
      <c r="J37" s="259"/>
      <c r="K37" s="259"/>
      <c r="L37" s="39">
        <f t="shared" si="9"/>
        <v>0</v>
      </c>
      <c r="M37" s="39">
        <f t="shared" si="0"/>
        <v>0</v>
      </c>
      <c r="N37" s="258">
        <f t="shared" si="1"/>
        <v>0</v>
      </c>
      <c r="O37" s="258">
        <f t="shared" si="2"/>
        <v>0</v>
      </c>
      <c r="P37" s="258">
        <f t="shared" si="3"/>
        <v>0</v>
      </c>
      <c r="Q37" s="258">
        <f t="shared" si="4"/>
        <v>0</v>
      </c>
      <c r="R37" s="5">
        <f t="shared" si="5"/>
        <v>0</v>
      </c>
      <c r="S37" s="573"/>
      <c r="T37" s="574"/>
      <c r="U37" s="27"/>
      <c r="V37" s="382">
        <f>12*$S$6+12</f>
        <v>24312</v>
      </c>
      <c r="W37" s="383" t="e">
        <f t="shared" si="6"/>
        <v>#VALUE!</v>
      </c>
      <c r="X37" s="383">
        <f>IF($K$17="",'Foglio di base'!AH7,IF(W37=0,'Foglio di base'!AH7,'Foglio di base'!AH11))</f>
        <v>6.4</v>
      </c>
      <c r="Y37" s="120" t="str">
        <f>IF((E37+F37+G37)=0,"",12)</f>
        <v/>
      </c>
      <c r="Z37" s="120"/>
      <c r="AA37" s="120"/>
      <c r="AB37" s="121"/>
      <c r="AC37" s="121"/>
      <c r="AD37" s="122"/>
      <c r="AE37" s="122"/>
    </row>
    <row r="38" spans="1:31" s="66" customFormat="1" ht="16.5" customHeight="1" x14ac:dyDescent="0.2">
      <c r="B38" s="27"/>
      <c r="C38" s="62" t="e">
        <f>IF(M82&gt;=-1,"",IF((E37+F37+G37)&lt;&gt;0,"Al dipendente vanno rimborsati:","Se è l'ultimo versamento del salario, al dipendente vanno rimborsati:"))</f>
        <v>#VALUE!</v>
      </c>
      <c r="D38" s="63"/>
      <c r="E38" s="64"/>
      <c r="F38" s="64"/>
      <c r="G38" s="64"/>
      <c r="H38" s="43"/>
      <c r="I38" s="40"/>
      <c r="J38" s="45" t="e">
        <f>IF(M82&lt;0,"contributi AD pagati in più","")</f>
        <v>#VALUE!</v>
      </c>
      <c r="K38" s="65"/>
      <c r="L38" s="43"/>
      <c r="M38" s="44" t="str">
        <f>IF(K17="","",IF(M82&gt;=-0.05,0,M82))</f>
        <v/>
      </c>
      <c r="N38" s="64"/>
      <c r="O38" s="64"/>
      <c r="P38" s="64"/>
      <c r="Q38" s="64"/>
      <c r="R38" s="43"/>
      <c r="S38" s="579"/>
      <c r="T38" s="579"/>
      <c r="U38" s="27"/>
      <c r="V38" s="208"/>
      <c r="W38" s="209"/>
      <c r="X38" s="120"/>
      <c r="Y38" s="120"/>
      <c r="Z38" s="120"/>
      <c r="AA38" s="120"/>
      <c r="AB38" s="123"/>
      <c r="AC38" s="123"/>
      <c r="AD38" s="124"/>
      <c r="AE38" s="124"/>
    </row>
    <row r="39" spans="1:31" s="66" customFormat="1" ht="16.5" customHeight="1" thickBot="1" x14ac:dyDescent="0.25">
      <c r="B39" s="27"/>
      <c r="C39" s="67" t="str">
        <f>IF(J39="","",IF((E37+F37+G37)&lt;&gt;0,"Al dipendente vanno rimborsati:","Se è l'ultimo versamento del salario, al dipendente vanno rimborsati:"))</f>
        <v/>
      </c>
      <c r="D39" s="68"/>
      <c r="E39" s="69"/>
      <c r="F39" s="69"/>
      <c r="G39" s="69"/>
      <c r="H39" s="40"/>
      <c r="I39" s="40"/>
      <c r="J39" s="42" t="str">
        <f>IF(K17="","",IF(M65&lt;-1,"franchigia per i pensionati",""))</f>
        <v/>
      </c>
      <c r="K39" s="70"/>
      <c r="L39" s="40"/>
      <c r="M39" s="41" t="str">
        <f>IF(K17="","",IF(M65&gt;=-1,0,M65))</f>
        <v/>
      </c>
      <c r="N39" s="69"/>
      <c r="O39" s="69"/>
      <c r="P39" s="69"/>
      <c r="Q39" s="69"/>
      <c r="R39" s="40"/>
      <c r="S39" s="582"/>
      <c r="T39" s="582"/>
      <c r="U39" s="27"/>
      <c r="V39" s="208"/>
      <c r="W39" s="209"/>
      <c r="X39" s="120"/>
      <c r="Y39" s="120"/>
      <c r="Z39" s="120"/>
      <c r="AA39" s="120"/>
      <c r="AB39" s="123"/>
      <c r="AC39" s="123"/>
      <c r="AD39" s="124"/>
      <c r="AE39" s="124"/>
    </row>
    <row r="40" spans="1:31" ht="22.5" customHeight="1" thickBot="1" x14ac:dyDescent="0.25">
      <c r="B40" s="47"/>
      <c r="C40" s="622" t="s">
        <v>159</v>
      </c>
      <c r="D40" s="623"/>
      <c r="E40" s="6">
        <f t="shared" ref="E40:L40" si="10">SUM(E26:E37)</f>
        <v>0</v>
      </c>
      <c r="F40" s="6">
        <f t="shared" si="10"/>
        <v>0</v>
      </c>
      <c r="G40" s="71">
        <f t="shared" si="10"/>
        <v>0</v>
      </c>
      <c r="H40" s="71">
        <f t="shared" si="10"/>
        <v>0</v>
      </c>
      <c r="I40" s="72">
        <f>IF((E40+F40+G40-H40)&lt;0,0,IF(Y17="2b",0,(E40+F40+G40-H40)))</f>
        <v>0</v>
      </c>
      <c r="J40" s="60">
        <f t="shared" si="10"/>
        <v>0</v>
      </c>
      <c r="K40" s="60">
        <f t="shared" si="10"/>
        <v>0</v>
      </c>
      <c r="L40" s="6">
        <f t="shared" si="10"/>
        <v>0</v>
      </c>
      <c r="M40" s="6">
        <f>IF(I40=0,0,SUM(M26:M39))</f>
        <v>0</v>
      </c>
      <c r="N40" s="6">
        <f>SUM(N26:N37)</f>
        <v>0</v>
      </c>
      <c r="O40" s="6">
        <f>SUM(O26:O37)</f>
        <v>0</v>
      </c>
      <c r="P40" s="6">
        <f>SUM(P26:P37)</f>
        <v>0</v>
      </c>
      <c r="Q40" s="6">
        <f>SUM(Q26:Q37)</f>
        <v>0</v>
      </c>
      <c r="R40" s="6">
        <f>L40-SUM(M40:Q40)</f>
        <v>0</v>
      </c>
      <c r="S40" s="573"/>
      <c r="T40" s="574"/>
      <c r="U40" s="47"/>
      <c r="V40" s="210"/>
      <c r="W40" s="120"/>
      <c r="X40" s="120"/>
      <c r="Y40" s="120"/>
      <c r="Z40" s="120"/>
      <c r="AA40" s="120"/>
    </row>
    <row r="41" spans="1:31" ht="9.75" customHeight="1" x14ac:dyDescent="0.25">
      <c r="B41" s="47"/>
      <c r="C41" s="73"/>
      <c r="D41" s="51"/>
      <c r="E41" s="47"/>
      <c r="F41" s="47"/>
      <c r="G41" s="47"/>
      <c r="H41" s="47"/>
      <c r="I41" s="47"/>
      <c r="J41" s="47"/>
      <c r="K41" s="47"/>
      <c r="L41" s="47"/>
      <c r="M41" s="47"/>
      <c r="N41" s="47"/>
      <c r="O41" s="47"/>
      <c r="P41" s="47"/>
      <c r="Q41" s="47"/>
      <c r="R41" s="74"/>
      <c r="S41" s="74"/>
      <c r="T41" s="74"/>
      <c r="U41" s="47"/>
      <c r="W41" s="114" t="e">
        <f>SUM(W26:W40)</f>
        <v>#VALUE!</v>
      </c>
      <c r="X41" s="120">
        <f>IF($K$17="",'Foglio di base'!AH7,IF(W41=0,'Foglio di base'!AH7,'Foglio di base'!AH11))</f>
        <v>6.4</v>
      </c>
      <c r="Y41" s="120"/>
      <c r="Z41" s="120"/>
      <c r="AA41" s="120"/>
    </row>
    <row r="42" spans="1:31" s="103" customFormat="1" ht="15.75" customHeight="1" x14ac:dyDescent="0.2">
      <c r="B42" s="104"/>
      <c r="C42" s="105" t="s">
        <v>160</v>
      </c>
      <c r="D42" s="106"/>
      <c r="E42" s="105"/>
      <c r="F42" s="105"/>
      <c r="G42" s="107"/>
      <c r="H42" s="107"/>
      <c r="I42" s="107"/>
      <c r="J42" s="107"/>
      <c r="K42" s="107"/>
      <c r="L42" s="105"/>
      <c r="M42" s="105" t="s">
        <v>162</v>
      </c>
      <c r="N42" s="105"/>
      <c r="O42" s="105"/>
      <c r="P42" s="105"/>
      <c r="Q42" s="105" t="s">
        <v>163</v>
      </c>
      <c r="R42" s="104"/>
      <c r="S42" s="104"/>
      <c r="T42" s="104"/>
      <c r="U42" s="104"/>
      <c r="V42" s="125"/>
      <c r="W42" s="125" t="s">
        <v>19</v>
      </c>
      <c r="X42" s="125"/>
      <c r="Y42" s="125"/>
      <c r="Z42" s="125"/>
      <c r="AA42" s="125"/>
      <c r="AB42" s="126"/>
      <c r="AC42" s="126"/>
      <c r="AD42" s="125"/>
      <c r="AE42" s="125"/>
    </row>
    <row r="43" spans="1:31" ht="15" customHeight="1" x14ac:dyDescent="0.2">
      <c r="B43" s="47"/>
      <c r="C43" s="616"/>
      <c r="D43" s="617"/>
      <c r="E43" s="617"/>
      <c r="F43" s="617"/>
      <c r="G43" s="617"/>
      <c r="H43" s="617"/>
      <c r="I43" s="617"/>
      <c r="J43" s="617"/>
      <c r="K43" s="618"/>
      <c r="L43" s="49"/>
      <c r="M43" s="600"/>
      <c r="N43" s="601"/>
      <c r="O43" s="47"/>
      <c r="P43" s="47"/>
      <c r="Q43" s="564"/>
      <c r="R43" s="565"/>
      <c r="S43" s="565"/>
      <c r="T43" s="566"/>
      <c r="U43" s="47"/>
    </row>
    <row r="44" spans="1:31" ht="15" customHeight="1" x14ac:dyDescent="0.2">
      <c r="B44" s="47"/>
      <c r="C44" s="619"/>
      <c r="D44" s="620"/>
      <c r="E44" s="620"/>
      <c r="F44" s="620"/>
      <c r="G44" s="620"/>
      <c r="H44" s="620"/>
      <c r="I44" s="620"/>
      <c r="J44" s="620"/>
      <c r="K44" s="621"/>
      <c r="L44" s="49"/>
      <c r="M44" s="602"/>
      <c r="N44" s="603"/>
      <c r="O44" s="47"/>
      <c r="P44" s="47"/>
      <c r="Q44" s="567"/>
      <c r="R44" s="568"/>
      <c r="S44" s="568"/>
      <c r="T44" s="569"/>
      <c r="U44" s="47"/>
    </row>
    <row r="45" spans="1:31" ht="15" customHeight="1" x14ac:dyDescent="0.2">
      <c r="B45" s="47"/>
      <c r="C45" s="576"/>
      <c r="D45" s="577"/>
      <c r="E45" s="577"/>
      <c r="F45" s="577"/>
      <c r="G45" s="577"/>
      <c r="H45" s="577"/>
      <c r="I45" s="577"/>
      <c r="J45" s="577"/>
      <c r="K45" s="578"/>
      <c r="L45" s="47"/>
      <c r="M45" s="604"/>
      <c r="N45" s="605"/>
      <c r="O45" s="47"/>
      <c r="P45" s="47"/>
      <c r="Q45" s="570"/>
      <c r="R45" s="571"/>
      <c r="S45" s="571"/>
      <c r="T45" s="572"/>
      <c r="U45" s="47"/>
    </row>
    <row r="46" spans="1:31" ht="7.5" customHeight="1" x14ac:dyDescent="0.2">
      <c r="B46" s="47"/>
      <c r="C46" s="319"/>
      <c r="D46" s="319"/>
      <c r="E46" s="319"/>
      <c r="F46" s="319"/>
      <c r="G46" s="319"/>
      <c r="H46" s="319"/>
      <c r="I46" s="319"/>
      <c r="J46" s="319"/>
      <c r="K46" s="319"/>
      <c r="L46" s="52"/>
      <c r="M46" s="257"/>
      <c r="N46" s="257"/>
      <c r="O46" s="52"/>
      <c r="P46" s="320"/>
      <c r="Q46" s="320"/>
      <c r="R46" s="320"/>
      <c r="S46" s="320"/>
      <c r="T46" s="320"/>
      <c r="U46" s="47"/>
    </row>
    <row r="47" spans="1:31" ht="11.25" customHeight="1" x14ac:dyDescent="0.2">
      <c r="B47" s="47"/>
      <c r="C47" s="434" t="s">
        <v>216</v>
      </c>
      <c r="D47" s="47"/>
      <c r="E47" s="47"/>
      <c r="F47" s="47"/>
      <c r="G47" s="47"/>
      <c r="H47" s="47"/>
      <c r="I47" s="47"/>
      <c r="J47" s="47"/>
      <c r="K47" s="47"/>
      <c r="L47" s="47"/>
      <c r="M47" s="47"/>
      <c r="N47" s="47"/>
      <c r="O47" s="47"/>
      <c r="P47" s="47"/>
      <c r="Q47" s="47"/>
      <c r="R47" s="47"/>
      <c r="S47" s="47"/>
      <c r="T47" s="447" t="str">
        <f>'Foglio di base'!N43</f>
        <v>© medisuisse 2025</v>
      </c>
      <c r="U47" s="47"/>
    </row>
    <row r="48" spans="1:31" s="79" customFormat="1" ht="2.25" customHeight="1" x14ac:dyDescent="0.2">
      <c r="A48" s="4"/>
      <c r="B48" s="47"/>
      <c r="C48" s="47"/>
      <c r="D48" s="47"/>
      <c r="E48" s="47"/>
      <c r="F48" s="47"/>
      <c r="G48" s="47"/>
      <c r="H48" s="47"/>
      <c r="I48" s="47"/>
      <c r="J48" s="47"/>
      <c r="K48" s="47"/>
      <c r="L48" s="47"/>
      <c r="M48" s="47"/>
      <c r="N48" s="47"/>
      <c r="O48" s="47"/>
      <c r="P48" s="47"/>
      <c r="Q48" s="47"/>
      <c r="R48" s="47"/>
      <c r="S48" s="47"/>
      <c r="T48" s="47"/>
      <c r="U48" s="47"/>
      <c r="V48" s="114"/>
      <c r="W48" s="114"/>
      <c r="X48" s="114"/>
      <c r="Y48" s="114"/>
      <c r="Z48" s="114"/>
      <c r="AA48" s="114"/>
      <c r="AB48" s="115"/>
      <c r="AC48" s="115"/>
      <c r="AD48" s="114"/>
      <c r="AE48" s="127"/>
    </row>
    <row r="49" spans="1:29" s="127" customFormat="1" hidden="1" x14ac:dyDescent="0.2">
      <c r="A49" s="196"/>
      <c r="B49" s="196"/>
      <c r="C49" s="448" t="str">
        <f>K15</f>
        <v/>
      </c>
      <c r="D49" s="196"/>
      <c r="E49" s="196"/>
      <c r="F49" s="196"/>
      <c r="G49" s="196"/>
      <c r="H49" s="196"/>
      <c r="I49" s="196"/>
      <c r="J49" s="196"/>
      <c r="K49" s="196"/>
      <c r="L49" s="196"/>
      <c r="M49" s="196"/>
      <c r="N49" s="196"/>
      <c r="O49" s="196"/>
      <c r="P49" s="196"/>
      <c r="Q49" s="196"/>
      <c r="R49" s="196"/>
      <c r="S49" s="196"/>
      <c r="T49" s="196"/>
      <c r="U49" s="196"/>
      <c r="AB49" s="128"/>
      <c r="AC49" s="128"/>
    </row>
    <row r="50" spans="1:29" s="129" customFormat="1" ht="15" hidden="1" customHeight="1" x14ac:dyDescent="0.2">
      <c r="A50" s="414"/>
      <c r="B50" s="196"/>
      <c r="C50" s="196"/>
      <c r="D50" s="197" t="s">
        <v>24</v>
      </c>
      <c r="E50" s="196"/>
      <c r="F50" s="196"/>
      <c r="G50" s="198" t="s">
        <v>18</v>
      </c>
      <c r="H50" s="196"/>
      <c r="I50" s="196"/>
      <c r="J50" s="196"/>
      <c r="K50" s="196"/>
      <c r="L50" s="196"/>
      <c r="M50" s="196"/>
      <c r="N50" s="196"/>
      <c r="O50" s="196"/>
      <c r="P50" s="196"/>
      <c r="Q50" s="196"/>
      <c r="R50" s="196"/>
      <c r="S50" s="196"/>
      <c r="T50" s="196"/>
      <c r="U50" s="196"/>
      <c r="AB50" s="128"/>
      <c r="AC50" s="128"/>
    </row>
    <row r="51" spans="1:29" s="129" customFormat="1" ht="15" hidden="1" customHeight="1" x14ac:dyDescent="0.2">
      <c r="A51" s="414"/>
      <c r="B51" s="197"/>
      <c r="C51" s="199"/>
      <c r="D51" s="199"/>
      <c r="E51" s="199"/>
      <c r="F51" s="200"/>
      <c r="G51" s="200" t="e">
        <f>IF(W26=0,0,(E26+F26+G26))</f>
        <v>#VALUE!</v>
      </c>
      <c r="H51" s="200" t="e">
        <f>IF(G51&lt;1,0,1400*W26)</f>
        <v>#VALUE!</v>
      </c>
      <c r="I51" s="200" t="e">
        <f>IF((G51-H51)&lt;1,0,(G51-H51))</f>
        <v>#VALUE!</v>
      </c>
      <c r="J51" s="197"/>
      <c r="K51" s="200"/>
      <c r="L51" s="197"/>
      <c r="M51" s="200" t="e">
        <f>IF(W26=0,0,M26)</f>
        <v>#VALUE!</v>
      </c>
      <c r="N51" s="197"/>
      <c r="O51" s="197"/>
      <c r="P51" s="197"/>
      <c r="Q51" s="197"/>
      <c r="R51" s="197"/>
      <c r="S51" s="197"/>
      <c r="T51" s="197"/>
      <c r="U51" s="197"/>
      <c r="AB51" s="128"/>
      <c r="AC51" s="128"/>
    </row>
    <row r="52" spans="1:29" s="129" customFormat="1" ht="15" hidden="1" customHeight="1" x14ac:dyDescent="0.2">
      <c r="A52" s="414"/>
      <c r="B52" s="197"/>
      <c r="C52" s="127"/>
      <c r="D52" s="127"/>
      <c r="E52" s="127"/>
      <c r="F52" s="200"/>
      <c r="G52" s="200" t="e">
        <f t="shared" ref="G52:G62" si="11">IF(W27=0,0,(E27+F27+G27))</f>
        <v>#VALUE!</v>
      </c>
      <c r="H52" s="200" t="e">
        <f t="shared" ref="H52:H62" si="12">IF(G52&lt;1,0,1400*W27)</f>
        <v>#VALUE!</v>
      </c>
      <c r="I52" s="200" t="e">
        <f t="shared" ref="I52:I62" si="13">IF((G52-H52)&lt;1,0,(G52-H52))</f>
        <v>#VALUE!</v>
      </c>
      <c r="J52" s="197"/>
      <c r="K52" s="201"/>
      <c r="L52" s="202"/>
      <c r="M52" s="200" t="e">
        <f t="shared" ref="M52:M62" si="14">IF(W27=0,0,M27)</f>
        <v>#VALUE!</v>
      </c>
      <c r="N52" s="203"/>
      <c r="O52" s="197"/>
      <c r="P52" s="197"/>
      <c r="Q52" s="197"/>
      <c r="R52" s="197"/>
      <c r="S52" s="197"/>
      <c r="T52" s="197"/>
      <c r="U52" s="197"/>
      <c r="AB52" s="128"/>
      <c r="AC52" s="128"/>
    </row>
    <row r="53" spans="1:29" s="129" customFormat="1" ht="15" hidden="1" customHeight="1" x14ac:dyDescent="0.2">
      <c r="A53" s="414"/>
      <c r="B53" s="197"/>
      <c r="C53" s="127"/>
      <c r="D53" s="127"/>
      <c r="E53" s="127"/>
      <c r="F53" s="200"/>
      <c r="G53" s="200" t="e">
        <f t="shared" si="11"/>
        <v>#VALUE!</v>
      </c>
      <c r="H53" s="200" t="e">
        <f t="shared" si="12"/>
        <v>#VALUE!</v>
      </c>
      <c r="I53" s="200" t="e">
        <f t="shared" si="13"/>
        <v>#VALUE!</v>
      </c>
      <c r="J53" s="197"/>
      <c r="K53" s="201"/>
      <c r="L53" s="202"/>
      <c r="M53" s="200" t="e">
        <f t="shared" si="14"/>
        <v>#VALUE!</v>
      </c>
      <c r="N53" s="203"/>
      <c r="O53" s="197"/>
      <c r="P53" s="197"/>
      <c r="Q53" s="197"/>
      <c r="R53" s="197"/>
      <c r="S53" s="197"/>
      <c r="T53" s="197"/>
      <c r="U53" s="197"/>
      <c r="AB53" s="128"/>
      <c r="AC53" s="128"/>
    </row>
    <row r="54" spans="1:29" s="129" customFormat="1" ht="15" hidden="1" customHeight="1" x14ac:dyDescent="0.2">
      <c r="A54" s="414"/>
      <c r="B54" s="197"/>
      <c r="C54" s="127"/>
      <c r="D54" s="127" t="str">
        <f>MID($C$49,2,1)</f>
        <v/>
      </c>
      <c r="E54" s="127"/>
      <c r="F54" s="200"/>
      <c r="G54" s="200" t="e">
        <f t="shared" si="11"/>
        <v>#VALUE!</v>
      </c>
      <c r="H54" s="200" t="e">
        <f t="shared" si="12"/>
        <v>#VALUE!</v>
      </c>
      <c r="I54" s="200" t="e">
        <f t="shared" si="13"/>
        <v>#VALUE!</v>
      </c>
      <c r="J54" s="197"/>
      <c r="K54" s="201"/>
      <c r="L54" s="202"/>
      <c r="M54" s="200" t="e">
        <f t="shared" si="14"/>
        <v>#VALUE!</v>
      </c>
      <c r="N54" s="204"/>
      <c r="O54" s="197"/>
      <c r="P54" s="197"/>
      <c r="Q54" s="197"/>
      <c r="R54" s="197"/>
      <c r="S54" s="197"/>
      <c r="T54" s="197"/>
      <c r="U54" s="197"/>
      <c r="AB54" s="128"/>
      <c r="AC54" s="128"/>
    </row>
    <row r="55" spans="1:29" s="129" customFormat="1" ht="15" hidden="1" customHeight="1" x14ac:dyDescent="0.2">
      <c r="A55" s="414"/>
      <c r="B55" s="197"/>
      <c r="C55" s="127"/>
      <c r="D55" s="127"/>
      <c r="E55" s="127"/>
      <c r="F55" s="200"/>
      <c r="G55" s="200" t="e">
        <f t="shared" si="11"/>
        <v>#VALUE!</v>
      </c>
      <c r="H55" s="200" t="e">
        <f t="shared" si="12"/>
        <v>#VALUE!</v>
      </c>
      <c r="I55" s="200" t="e">
        <f t="shared" si="13"/>
        <v>#VALUE!</v>
      </c>
      <c r="J55" s="197"/>
      <c r="K55" s="201"/>
      <c r="L55" s="197"/>
      <c r="M55" s="200" t="e">
        <f t="shared" si="14"/>
        <v>#VALUE!</v>
      </c>
      <c r="N55" s="197"/>
      <c r="O55" s="197"/>
      <c r="P55" s="197"/>
      <c r="Q55" s="197"/>
      <c r="R55" s="197"/>
      <c r="S55" s="197"/>
      <c r="T55" s="197"/>
      <c r="U55" s="197"/>
      <c r="AB55" s="128"/>
      <c r="AC55" s="128"/>
    </row>
    <row r="56" spans="1:29" s="129" customFormat="1" ht="15" hidden="1" customHeight="1" x14ac:dyDescent="0.2">
      <c r="A56" s="414"/>
      <c r="B56" s="197"/>
      <c r="C56" s="127"/>
      <c r="D56" s="127"/>
      <c r="E56" s="127"/>
      <c r="F56" s="200"/>
      <c r="G56" s="200" t="e">
        <f t="shared" si="11"/>
        <v>#VALUE!</v>
      </c>
      <c r="H56" s="200" t="e">
        <f t="shared" si="12"/>
        <v>#VALUE!</v>
      </c>
      <c r="I56" s="200" t="e">
        <f t="shared" si="13"/>
        <v>#VALUE!</v>
      </c>
      <c r="J56" s="197"/>
      <c r="K56" s="201"/>
      <c r="L56" s="197"/>
      <c r="M56" s="200" t="e">
        <f t="shared" si="14"/>
        <v>#VALUE!</v>
      </c>
      <c r="N56" s="197"/>
      <c r="O56" s="197"/>
      <c r="P56" s="197"/>
      <c r="Q56" s="197"/>
      <c r="R56" s="197"/>
      <c r="S56" s="197"/>
      <c r="T56" s="197"/>
      <c r="U56" s="197"/>
      <c r="AB56" s="128"/>
      <c r="AC56" s="128"/>
    </row>
    <row r="57" spans="1:29" s="129" customFormat="1" ht="15" hidden="1" customHeight="1" x14ac:dyDescent="0.2">
      <c r="A57" s="414"/>
      <c r="B57" s="197"/>
      <c r="C57" s="127"/>
      <c r="D57" s="127"/>
      <c r="E57" s="127"/>
      <c r="F57" s="200"/>
      <c r="G57" s="200" t="e">
        <f t="shared" si="11"/>
        <v>#VALUE!</v>
      </c>
      <c r="H57" s="200" t="e">
        <f t="shared" si="12"/>
        <v>#VALUE!</v>
      </c>
      <c r="I57" s="200" t="e">
        <f t="shared" si="13"/>
        <v>#VALUE!</v>
      </c>
      <c r="J57" s="197"/>
      <c r="K57" s="201"/>
      <c r="L57" s="197"/>
      <c r="M57" s="200" t="e">
        <f t="shared" si="14"/>
        <v>#VALUE!</v>
      </c>
      <c r="N57" s="197"/>
      <c r="O57" s="197"/>
      <c r="P57" s="197"/>
      <c r="Q57" s="197"/>
      <c r="R57" s="197"/>
      <c r="S57" s="197"/>
      <c r="T57" s="197"/>
      <c r="U57" s="197"/>
      <c r="AB57" s="128"/>
      <c r="AC57" s="128"/>
    </row>
    <row r="58" spans="1:29" s="129" customFormat="1" ht="15" hidden="1" customHeight="1" x14ac:dyDescent="0.2">
      <c r="A58" s="414"/>
      <c r="B58" s="197"/>
      <c r="C58" s="127"/>
      <c r="D58" s="127"/>
      <c r="E58" s="127"/>
      <c r="F58" s="200"/>
      <c r="G58" s="200" t="e">
        <f t="shared" si="11"/>
        <v>#VALUE!</v>
      </c>
      <c r="H58" s="200" t="e">
        <f t="shared" si="12"/>
        <v>#VALUE!</v>
      </c>
      <c r="I58" s="200" t="e">
        <f t="shared" si="13"/>
        <v>#VALUE!</v>
      </c>
      <c r="J58" s="197"/>
      <c r="K58" s="201"/>
      <c r="L58" s="197"/>
      <c r="M58" s="200" t="e">
        <f t="shared" si="14"/>
        <v>#VALUE!</v>
      </c>
      <c r="N58" s="197"/>
      <c r="O58" s="197"/>
      <c r="P58" s="197"/>
      <c r="Q58" s="197"/>
      <c r="R58" s="197"/>
      <c r="S58" s="197"/>
      <c r="T58" s="197"/>
      <c r="U58" s="197"/>
      <c r="AB58" s="128"/>
      <c r="AC58" s="128"/>
    </row>
    <row r="59" spans="1:29" s="129" customFormat="1" ht="15" hidden="1" customHeight="1" x14ac:dyDescent="0.2">
      <c r="A59" s="414"/>
      <c r="B59" s="197"/>
      <c r="C59" s="127"/>
      <c r="D59" s="127"/>
      <c r="E59" s="127"/>
      <c r="F59" s="200"/>
      <c r="G59" s="200" t="e">
        <f t="shared" si="11"/>
        <v>#VALUE!</v>
      </c>
      <c r="H59" s="200" t="e">
        <f t="shared" si="12"/>
        <v>#VALUE!</v>
      </c>
      <c r="I59" s="200" t="e">
        <f t="shared" si="13"/>
        <v>#VALUE!</v>
      </c>
      <c r="J59" s="197"/>
      <c r="K59" s="201"/>
      <c r="L59" s="197"/>
      <c r="M59" s="200" t="e">
        <f t="shared" si="14"/>
        <v>#VALUE!</v>
      </c>
      <c r="N59" s="197"/>
      <c r="O59" s="197"/>
      <c r="P59" s="197"/>
      <c r="Q59" s="197"/>
      <c r="R59" s="197"/>
      <c r="S59" s="197"/>
      <c r="T59" s="197"/>
      <c r="U59" s="197"/>
      <c r="AB59" s="128"/>
      <c r="AC59" s="128"/>
    </row>
    <row r="60" spans="1:29" s="129" customFormat="1" ht="15" hidden="1" customHeight="1" x14ac:dyDescent="0.2">
      <c r="A60" s="414"/>
      <c r="B60" s="197"/>
      <c r="C60" s="127"/>
      <c r="D60" s="127"/>
      <c r="E60" s="127"/>
      <c r="F60" s="200"/>
      <c r="G60" s="200" t="e">
        <f t="shared" si="11"/>
        <v>#VALUE!</v>
      </c>
      <c r="H60" s="200" t="e">
        <f t="shared" si="12"/>
        <v>#VALUE!</v>
      </c>
      <c r="I60" s="200" t="e">
        <f t="shared" si="13"/>
        <v>#VALUE!</v>
      </c>
      <c r="J60" s="197"/>
      <c r="K60" s="201"/>
      <c r="L60" s="197"/>
      <c r="M60" s="200" t="e">
        <f t="shared" si="14"/>
        <v>#VALUE!</v>
      </c>
      <c r="N60" s="197"/>
      <c r="O60" s="197"/>
      <c r="P60" s="197"/>
      <c r="Q60" s="197"/>
      <c r="R60" s="197"/>
      <c r="S60" s="197"/>
      <c r="T60" s="197"/>
      <c r="U60" s="197"/>
      <c r="AB60" s="128"/>
      <c r="AC60" s="128"/>
    </row>
    <row r="61" spans="1:29" s="129" customFormat="1" ht="15" hidden="1" customHeight="1" x14ac:dyDescent="0.2">
      <c r="A61" s="414"/>
      <c r="B61" s="197"/>
      <c r="C61" s="127"/>
      <c r="D61" s="127"/>
      <c r="E61" s="127"/>
      <c r="F61" s="200"/>
      <c r="G61" s="200" t="e">
        <f t="shared" si="11"/>
        <v>#VALUE!</v>
      </c>
      <c r="H61" s="200" t="e">
        <f t="shared" si="12"/>
        <v>#VALUE!</v>
      </c>
      <c r="I61" s="200" t="e">
        <f t="shared" si="13"/>
        <v>#VALUE!</v>
      </c>
      <c r="J61" s="197"/>
      <c r="K61" s="201"/>
      <c r="L61" s="197"/>
      <c r="M61" s="200" t="e">
        <f t="shared" si="14"/>
        <v>#VALUE!</v>
      </c>
      <c r="N61" s="197"/>
      <c r="O61" s="197"/>
      <c r="P61" s="197"/>
      <c r="Q61" s="197"/>
      <c r="R61" s="197"/>
      <c r="S61" s="197"/>
      <c r="T61" s="197"/>
      <c r="U61" s="197"/>
      <c r="AB61" s="128"/>
      <c r="AC61" s="128"/>
    </row>
    <row r="62" spans="1:29" s="129" customFormat="1" ht="15" hidden="1" customHeight="1" x14ac:dyDescent="0.2">
      <c r="A62" s="414"/>
      <c r="B62" s="197"/>
      <c r="C62" s="127"/>
      <c r="D62" s="127"/>
      <c r="E62" s="127"/>
      <c r="F62" s="200"/>
      <c r="G62" s="200" t="e">
        <f t="shared" si="11"/>
        <v>#VALUE!</v>
      </c>
      <c r="H62" s="200" t="e">
        <f t="shared" si="12"/>
        <v>#VALUE!</v>
      </c>
      <c r="I62" s="200" t="e">
        <f t="shared" si="13"/>
        <v>#VALUE!</v>
      </c>
      <c r="J62" s="197"/>
      <c r="K62" s="201"/>
      <c r="L62" s="197"/>
      <c r="M62" s="200" t="e">
        <f t="shared" si="14"/>
        <v>#VALUE!</v>
      </c>
      <c r="N62" s="197"/>
      <c r="O62" s="197"/>
      <c r="P62" s="197"/>
      <c r="Q62" s="197"/>
      <c r="R62" s="197"/>
      <c r="S62" s="197"/>
      <c r="T62" s="197"/>
      <c r="U62" s="197"/>
      <c r="AB62" s="128"/>
      <c r="AC62" s="128"/>
    </row>
    <row r="63" spans="1:29" s="129" customFormat="1" ht="15" hidden="1" customHeight="1" x14ac:dyDescent="0.2">
      <c r="A63" s="414"/>
      <c r="B63" s="197"/>
      <c r="C63" s="127"/>
      <c r="D63" s="127"/>
      <c r="E63" s="127"/>
      <c r="F63" s="197"/>
      <c r="G63" s="200" t="e">
        <f>SUM(G51:G62)</f>
        <v>#VALUE!</v>
      </c>
      <c r="H63" s="200" t="e">
        <f>SUM(H51:H62)</f>
        <v>#VALUE!</v>
      </c>
      <c r="I63" s="200" t="e">
        <f>SUM(I51:I62)</f>
        <v>#VALUE!</v>
      </c>
      <c r="J63" s="197"/>
      <c r="K63" s="201"/>
      <c r="L63" s="197"/>
      <c r="M63" s="200" t="e">
        <f>SUM(M51:M62)</f>
        <v>#VALUE!</v>
      </c>
      <c r="N63" s="197" t="s">
        <v>20</v>
      </c>
      <c r="O63" s="197"/>
      <c r="P63" s="197"/>
      <c r="Q63" s="197"/>
      <c r="R63" s="197"/>
      <c r="S63" s="197"/>
      <c r="T63" s="197"/>
      <c r="U63" s="197"/>
      <c r="AB63" s="128"/>
      <c r="AC63" s="128"/>
    </row>
    <row r="64" spans="1:29" s="129" customFormat="1" ht="15" hidden="1" customHeight="1" x14ac:dyDescent="0.2">
      <c r="A64" s="414"/>
      <c r="B64" s="197"/>
      <c r="C64" s="127"/>
      <c r="D64" s="127"/>
      <c r="E64" s="127"/>
      <c r="F64" s="197"/>
      <c r="G64" s="200"/>
      <c r="H64" s="197" t="e">
        <f>H63/1400</f>
        <v>#VALUE!</v>
      </c>
      <c r="I64" s="201" t="e">
        <f>IF((G63-H63)&lt;0,0,(G63-H63))</f>
        <v>#VALUE!</v>
      </c>
      <c r="J64" s="197"/>
      <c r="K64" s="201"/>
      <c r="L64" s="197"/>
      <c r="M64" s="200" t="e">
        <f>I64*'Foglio di base'!AH11%</f>
        <v>#VALUE!</v>
      </c>
      <c r="N64" s="197" t="s">
        <v>21</v>
      </c>
      <c r="O64" s="197"/>
      <c r="P64" s="197"/>
      <c r="Q64" s="197"/>
      <c r="R64" s="197"/>
      <c r="S64" s="197"/>
      <c r="T64" s="197"/>
      <c r="U64" s="197"/>
      <c r="AB64" s="128"/>
      <c r="AC64" s="128"/>
    </row>
    <row r="65" spans="1:29" s="127" customFormat="1" hidden="1" x14ac:dyDescent="0.2">
      <c r="A65" s="415"/>
      <c r="B65" s="197"/>
      <c r="F65" s="197"/>
      <c r="G65" s="197"/>
      <c r="H65" s="197"/>
      <c r="I65" s="201"/>
      <c r="J65" s="197"/>
      <c r="K65" s="197"/>
      <c r="L65" s="197"/>
      <c r="M65" s="200" t="e">
        <f>ROUND((M64-M63)/5,2)*5</f>
        <v>#VALUE!</v>
      </c>
      <c r="N65" s="197" t="s">
        <v>23</v>
      </c>
      <c r="O65" s="197"/>
      <c r="P65" s="197"/>
      <c r="Q65" s="197"/>
      <c r="R65" s="197"/>
      <c r="S65" s="197"/>
      <c r="T65" s="197"/>
      <c r="U65" s="197"/>
      <c r="AB65" s="128"/>
      <c r="AC65" s="128"/>
    </row>
    <row r="66" spans="1:29" s="127" customFormat="1" hidden="1" x14ac:dyDescent="0.2">
      <c r="A66" s="415"/>
      <c r="B66" s="196"/>
      <c r="F66" s="196"/>
      <c r="G66" s="196"/>
      <c r="H66" s="196"/>
      <c r="I66" s="196"/>
      <c r="J66" s="196"/>
      <c r="K66" s="196"/>
      <c r="L66" s="196"/>
      <c r="M66" s="196"/>
      <c r="N66" s="196"/>
      <c r="O66" s="196"/>
      <c r="P66" s="196"/>
      <c r="Q66" s="196"/>
      <c r="R66" s="196"/>
      <c r="S66" s="196"/>
      <c r="T66" s="196"/>
      <c r="U66" s="196"/>
      <c r="AB66" s="128"/>
      <c r="AC66" s="128"/>
    </row>
    <row r="67" spans="1:29" s="129" customFormat="1" ht="15" hidden="1" customHeight="1" x14ac:dyDescent="0.2">
      <c r="A67" s="414"/>
      <c r="B67" s="196"/>
      <c r="C67" s="127"/>
      <c r="D67" s="127"/>
      <c r="E67" s="127"/>
      <c r="F67" s="196"/>
      <c r="G67" s="198" t="s">
        <v>18</v>
      </c>
      <c r="H67" s="198" t="s">
        <v>27</v>
      </c>
      <c r="I67" s="196"/>
      <c r="J67" s="196"/>
      <c r="K67" s="196"/>
      <c r="L67" s="196"/>
      <c r="M67" s="196"/>
      <c r="N67" s="196"/>
      <c r="O67" s="196"/>
      <c r="P67" s="196"/>
      <c r="Q67" s="196"/>
      <c r="R67" s="196"/>
      <c r="S67" s="196"/>
      <c r="T67" s="196"/>
      <c r="U67" s="196"/>
      <c r="AB67" s="128"/>
      <c r="AC67" s="128"/>
    </row>
    <row r="68" spans="1:29" s="129" customFormat="1" ht="15" hidden="1" customHeight="1" x14ac:dyDescent="0.2">
      <c r="A68" s="414"/>
      <c r="B68" s="197"/>
      <c r="C68" s="127"/>
      <c r="D68" s="127"/>
      <c r="E68" s="127"/>
      <c r="F68" s="200"/>
      <c r="G68" s="200" t="e">
        <f>IF(W26=1,0,(E26+F26+G26))</f>
        <v>#VALUE!</v>
      </c>
      <c r="H68" s="205" t="e">
        <f>IF(G68&gt;0,1,0)</f>
        <v>#VALUE!</v>
      </c>
      <c r="I68" s="200" t="e">
        <f>G68</f>
        <v>#VALUE!</v>
      </c>
      <c r="J68" s="197"/>
      <c r="K68" s="200"/>
      <c r="L68" s="197"/>
      <c r="M68" s="200" t="e">
        <f>I68*1.1%</f>
        <v>#VALUE!</v>
      </c>
      <c r="N68" s="197"/>
      <c r="O68" s="197"/>
      <c r="P68" s="197"/>
      <c r="Q68" s="197"/>
      <c r="R68" s="197"/>
      <c r="S68" s="197"/>
      <c r="T68" s="197"/>
      <c r="U68" s="197"/>
      <c r="AB68" s="128"/>
      <c r="AC68" s="128"/>
    </row>
    <row r="69" spans="1:29" s="129" customFormat="1" ht="15" hidden="1" customHeight="1" x14ac:dyDescent="0.2">
      <c r="A69" s="414"/>
      <c r="B69" s="197"/>
      <c r="C69" s="127"/>
      <c r="D69" s="127"/>
      <c r="E69" s="127"/>
      <c r="F69" s="200"/>
      <c r="G69" s="200" t="e">
        <f t="shared" ref="G69:G79" si="15">IF(W27=1,0,(E27+F27+G27))</f>
        <v>#VALUE!</v>
      </c>
      <c r="H69" s="205" t="e">
        <f t="shared" ref="H69:H79" si="16">IF(G69&gt;0,1,0)</f>
        <v>#VALUE!</v>
      </c>
      <c r="I69" s="200" t="e">
        <f t="shared" ref="I69:I79" si="17">G69</f>
        <v>#VALUE!</v>
      </c>
      <c r="J69" s="197"/>
      <c r="K69" s="201"/>
      <c r="L69" s="202"/>
      <c r="M69" s="200" t="e">
        <f t="shared" ref="M69:M79" si="18">I69*1.1%</f>
        <v>#VALUE!</v>
      </c>
      <c r="N69" s="203"/>
      <c r="O69" s="197"/>
      <c r="P69" s="197"/>
      <c r="Q69" s="197"/>
      <c r="R69" s="197"/>
      <c r="S69" s="197"/>
      <c r="T69" s="197"/>
      <c r="U69" s="197"/>
      <c r="AB69" s="128"/>
      <c r="AC69" s="128"/>
    </row>
    <row r="70" spans="1:29" s="129" customFormat="1" ht="15" hidden="1" customHeight="1" x14ac:dyDescent="0.2">
      <c r="A70" s="414"/>
      <c r="B70" s="197"/>
      <c r="C70" s="127"/>
      <c r="D70" s="127"/>
      <c r="E70" s="127"/>
      <c r="F70" s="200"/>
      <c r="G70" s="200" t="e">
        <f t="shared" si="15"/>
        <v>#VALUE!</v>
      </c>
      <c r="H70" s="205" t="e">
        <f t="shared" si="16"/>
        <v>#VALUE!</v>
      </c>
      <c r="I70" s="200" t="e">
        <f t="shared" si="17"/>
        <v>#VALUE!</v>
      </c>
      <c r="J70" s="197"/>
      <c r="K70" s="201"/>
      <c r="L70" s="202"/>
      <c r="M70" s="200" t="e">
        <f t="shared" si="18"/>
        <v>#VALUE!</v>
      </c>
      <c r="N70" s="203"/>
      <c r="O70" s="197"/>
      <c r="P70" s="197"/>
      <c r="Q70" s="197"/>
      <c r="R70" s="197"/>
      <c r="S70" s="197"/>
      <c r="T70" s="197"/>
      <c r="U70" s="197"/>
      <c r="AB70" s="128"/>
      <c r="AC70" s="128"/>
    </row>
    <row r="71" spans="1:29" s="129" customFormat="1" ht="15" hidden="1" customHeight="1" x14ac:dyDescent="0.2">
      <c r="A71" s="414"/>
      <c r="B71" s="197"/>
      <c r="C71" s="127"/>
      <c r="D71" s="127"/>
      <c r="E71" s="127"/>
      <c r="F71" s="200"/>
      <c r="G71" s="200" t="e">
        <f t="shared" si="15"/>
        <v>#VALUE!</v>
      </c>
      <c r="H71" s="205" t="e">
        <f t="shared" si="16"/>
        <v>#VALUE!</v>
      </c>
      <c r="I71" s="200" t="e">
        <f t="shared" si="17"/>
        <v>#VALUE!</v>
      </c>
      <c r="J71" s="197"/>
      <c r="K71" s="201"/>
      <c r="L71" s="202"/>
      <c r="M71" s="200" t="e">
        <f t="shared" si="18"/>
        <v>#VALUE!</v>
      </c>
      <c r="N71" s="204"/>
      <c r="O71" s="197"/>
      <c r="P71" s="197"/>
      <c r="Q71" s="197"/>
      <c r="R71" s="197"/>
      <c r="S71" s="197"/>
      <c r="T71" s="197"/>
      <c r="U71" s="197"/>
      <c r="AB71" s="128"/>
      <c r="AC71" s="128"/>
    </row>
    <row r="72" spans="1:29" s="129" customFormat="1" ht="15" hidden="1" customHeight="1" x14ac:dyDescent="0.2">
      <c r="A72" s="414"/>
      <c r="B72" s="197"/>
      <c r="C72" s="127"/>
      <c r="D72" s="127"/>
      <c r="E72" s="127"/>
      <c r="F72" s="200"/>
      <c r="G72" s="200" t="e">
        <f t="shared" si="15"/>
        <v>#VALUE!</v>
      </c>
      <c r="H72" s="205" t="e">
        <f t="shared" si="16"/>
        <v>#VALUE!</v>
      </c>
      <c r="I72" s="200" t="e">
        <f t="shared" si="17"/>
        <v>#VALUE!</v>
      </c>
      <c r="J72" s="197"/>
      <c r="K72" s="201"/>
      <c r="L72" s="197"/>
      <c r="M72" s="200" t="e">
        <f t="shared" si="18"/>
        <v>#VALUE!</v>
      </c>
      <c r="N72" s="197"/>
      <c r="O72" s="197"/>
      <c r="P72" s="197"/>
      <c r="Q72" s="197"/>
      <c r="R72" s="197"/>
      <c r="S72" s="197"/>
      <c r="T72" s="197"/>
      <c r="U72" s="197"/>
      <c r="AB72" s="128"/>
      <c r="AC72" s="128"/>
    </row>
    <row r="73" spans="1:29" s="129" customFormat="1" ht="15" hidden="1" customHeight="1" x14ac:dyDescent="0.2">
      <c r="A73" s="414"/>
      <c r="B73" s="197"/>
      <c r="C73" s="127"/>
      <c r="D73" s="127"/>
      <c r="E73" s="127"/>
      <c r="F73" s="200"/>
      <c r="G73" s="200" t="e">
        <f t="shared" si="15"/>
        <v>#VALUE!</v>
      </c>
      <c r="H73" s="205" t="e">
        <f t="shared" si="16"/>
        <v>#VALUE!</v>
      </c>
      <c r="I73" s="200" t="e">
        <f t="shared" si="17"/>
        <v>#VALUE!</v>
      </c>
      <c r="J73" s="197"/>
      <c r="K73" s="201"/>
      <c r="L73" s="197"/>
      <c r="M73" s="200" t="e">
        <f t="shared" si="18"/>
        <v>#VALUE!</v>
      </c>
      <c r="N73" s="197"/>
      <c r="O73" s="197"/>
      <c r="P73" s="197"/>
      <c r="Q73" s="197"/>
      <c r="R73" s="197"/>
      <c r="S73" s="197"/>
      <c r="T73" s="197"/>
      <c r="U73" s="197"/>
      <c r="AB73" s="128"/>
      <c r="AC73" s="128"/>
    </row>
    <row r="74" spans="1:29" s="129" customFormat="1" ht="15" hidden="1" customHeight="1" x14ac:dyDescent="0.2">
      <c r="A74" s="414"/>
      <c r="B74" s="197"/>
      <c r="C74" s="127"/>
      <c r="D74" s="127"/>
      <c r="E74" s="127"/>
      <c r="F74" s="200"/>
      <c r="G74" s="200" t="e">
        <f t="shared" si="15"/>
        <v>#VALUE!</v>
      </c>
      <c r="H74" s="205" t="e">
        <f t="shared" si="16"/>
        <v>#VALUE!</v>
      </c>
      <c r="I74" s="200" t="e">
        <f t="shared" si="17"/>
        <v>#VALUE!</v>
      </c>
      <c r="J74" s="197"/>
      <c r="K74" s="201"/>
      <c r="L74" s="197"/>
      <c r="M74" s="200" t="e">
        <f t="shared" si="18"/>
        <v>#VALUE!</v>
      </c>
      <c r="N74" s="197"/>
      <c r="O74" s="197"/>
      <c r="P74" s="197"/>
      <c r="Q74" s="197"/>
      <c r="R74" s="197"/>
      <c r="S74" s="197"/>
      <c r="T74" s="197"/>
      <c r="U74" s="197"/>
      <c r="AB74" s="128"/>
      <c r="AC74" s="128"/>
    </row>
    <row r="75" spans="1:29" s="129" customFormat="1" ht="15" hidden="1" customHeight="1" x14ac:dyDescent="0.2">
      <c r="A75" s="414"/>
      <c r="B75" s="197"/>
      <c r="C75" s="127"/>
      <c r="D75" s="127"/>
      <c r="E75" s="127"/>
      <c r="F75" s="200"/>
      <c r="G75" s="200" t="e">
        <f t="shared" si="15"/>
        <v>#VALUE!</v>
      </c>
      <c r="H75" s="205" t="e">
        <f t="shared" si="16"/>
        <v>#VALUE!</v>
      </c>
      <c r="I75" s="200" t="e">
        <f t="shared" si="17"/>
        <v>#VALUE!</v>
      </c>
      <c r="J75" s="197"/>
      <c r="K75" s="201"/>
      <c r="L75" s="197"/>
      <c r="M75" s="200" t="e">
        <f t="shared" si="18"/>
        <v>#VALUE!</v>
      </c>
      <c r="N75" s="197"/>
      <c r="O75" s="197"/>
      <c r="P75" s="197"/>
      <c r="Q75" s="197"/>
      <c r="R75" s="197"/>
      <c r="S75" s="197"/>
      <c r="T75" s="197"/>
      <c r="U75" s="197"/>
      <c r="AB75" s="128"/>
      <c r="AC75" s="128"/>
    </row>
    <row r="76" spans="1:29" s="129" customFormat="1" ht="15" hidden="1" customHeight="1" x14ac:dyDescent="0.2">
      <c r="A76" s="414"/>
      <c r="B76" s="197"/>
      <c r="C76" s="127"/>
      <c r="D76" s="127"/>
      <c r="E76" s="127"/>
      <c r="F76" s="200"/>
      <c r="G76" s="200" t="e">
        <f t="shared" si="15"/>
        <v>#VALUE!</v>
      </c>
      <c r="H76" s="205" t="e">
        <f t="shared" si="16"/>
        <v>#VALUE!</v>
      </c>
      <c r="I76" s="200" t="e">
        <f t="shared" si="17"/>
        <v>#VALUE!</v>
      </c>
      <c r="J76" s="197"/>
      <c r="K76" s="201"/>
      <c r="L76" s="197"/>
      <c r="M76" s="200" t="e">
        <f t="shared" si="18"/>
        <v>#VALUE!</v>
      </c>
      <c r="N76" s="197"/>
      <c r="O76" s="197"/>
      <c r="P76" s="197"/>
      <c r="Q76" s="197"/>
      <c r="R76" s="197"/>
      <c r="S76" s="197"/>
      <c r="T76" s="197"/>
      <c r="U76" s="197"/>
      <c r="AB76" s="128"/>
      <c r="AC76" s="128"/>
    </row>
    <row r="77" spans="1:29" s="129" customFormat="1" ht="15" hidden="1" customHeight="1" x14ac:dyDescent="0.2">
      <c r="A77" s="414"/>
      <c r="B77" s="197"/>
      <c r="C77" s="127"/>
      <c r="D77" s="127"/>
      <c r="E77" s="127"/>
      <c r="F77" s="200"/>
      <c r="G77" s="200" t="e">
        <f t="shared" si="15"/>
        <v>#VALUE!</v>
      </c>
      <c r="H77" s="205" t="e">
        <f t="shared" si="16"/>
        <v>#VALUE!</v>
      </c>
      <c r="I77" s="200" t="e">
        <f t="shared" si="17"/>
        <v>#VALUE!</v>
      </c>
      <c r="J77" s="197"/>
      <c r="K77" s="201"/>
      <c r="L77" s="197"/>
      <c r="M77" s="200" t="e">
        <f t="shared" si="18"/>
        <v>#VALUE!</v>
      </c>
      <c r="N77" s="197"/>
      <c r="O77" s="197"/>
      <c r="P77" s="197"/>
      <c r="Q77" s="197"/>
      <c r="R77" s="197"/>
      <c r="S77" s="197"/>
      <c r="T77" s="197"/>
      <c r="U77" s="197"/>
      <c r="AB77" s="128"/>
      <c r="AC77" s="128"/>
    </row>
    <row r="78" spans="1:29" s="129" customFormat="1" ht="15" hidden="1" customHeight="1" x14ac:dyDescent="0.2">
      <c r="A78" s="414"/>
      <c r="B78" s="197"/>
      <c r="C78" s="127"/>
      <c r="D78" s="127"/>
      <c r="E78" s="127"/>
      <c r="F78" s="200"/>
      <c r="G78" s="200" t="e">
        <f t="shared" si="15"/>
        <v>#VALUE!</v>
      </c>
      <c r="H78" s="205" t="e">
        <f t="shared" si="16"/>
        <v>#VALUE!</v>
      </c>
      <c r="I78" s="200" t="e">
        <f t="shared" si="17"/>
        <v>#VALUE!</v>
      </c>
      <c r="J78" s="197"/>
      <c r="K78" s="201"/>
      <c r="L78" s="197"/>
      <c r="M78" s="200" t="e">
        <f t="shared" si="18"/>
        <v>#VALUE!</v>
      </c>
      <c r="N78" s="197"/>
      <c r="O78" s="197"/>
      <c r="P78" s="197"/>
      <c r="Q78" s="197"/>
      <c r="R78" s="197"/>
      <c r="S78" s="197"/>
      <c r="T78" s="197"/>
      <c r="U78" s="197"/>
      <c r="AB78" s="128"/>
      <c r="AC78" s="128"/>
    </row>
    <row r="79" spans="1:29" s="129" customFormat="1" ht="15" hidden="1" customHeight="1" x14ac:dyDescent="0.2">
      <c r="A79" s="414"/>
      <c r="B79" s="197"/>
      <c r="C79" s="127"/>
      <c r="D79" s="127"/>
      <c r="E79" s="127"/>
      <c r="F79" s="200"/>
      <c r="G79" s="200" t="e">
        <f t="shared" si="15"/>
        <v>#VALUE!</v>
      </c>
      <c r="H79" s="205" t="e">
        <f t="shared" si="16"/>
        <v>#VALUE!</v>
      </c>
      <c r="I79" s="200" t="e">
        <f t="shared" si="17"/>
        <v>#VALUE!</v>
      </c>
      <c r="J79" s="197"/>
      <c r="K79" s="201"/>
      <c r="L79" s="197"/>
      <c r="M79" s="200" t="e">
        <f t="shared" si="18"/>
        <v>#VALUE!</v>
      </c>
      <c r="N79" s="197"/>
      <c r="O79" s="197"/>
      <c r="P79" s="197"/>
      <c r="Q79" s="197"/>
      <c r="R79" s="197"/>
      <c r="S79" s="197"/>
      <c r="T79" s="197"/>
      <c r="U79" s="197"/>
      <c r="AB79" s="128"/>
      <c r="AC79" s="128"/>
    </row>
    <row r="80" spans="1:29" s="129" customFormat="1" ht="15" hidden="1" customHeight="1" x14ac:dyDescent="0.2">
      <c r="A80" s="414"/>
      <c r="B80" s="197"/>
      <c r="C80" s="127"/>
      <c r="D80" s="127"/>
      <c r="E80" s="127"/>
      <c r="F80" s="197"/>
      <c r="G80" s="200"/>
      <c r="H80" s="205"/>
      <c r="I80" s="200" t="e">
        <f>SUM(I68:I79)</f>
        <v>#VALUE!</v>
      </c>
      <c r="J80" s="197"/>
      <c r="K80" s="201"/>
      <c r="L80" s="197"/>
      <c r="M80" s="200" t="e">
        <f>SUM(M68:M79)</f>
        <v>#VALUE!</v>
      </c>
      <c r="N80" s="197" t="s">
        <v>25</v>
      </c>
      <c r="O80" s="197"/>
      <c r="P80" s="197"/>
      <c r="Q80" s="197"/>
      <c r="R80" s="197"/>
      <c r="S80" s="197"/>
      <c r="T80" s="197"/>
      <c r="U80" s="197"/>
      <c r="AB80" s="128"/>
      <c r="AC80" s="128"/>
    </row>
    <row r="81" spans="1:29" s="129" customFormat="1" ht="15" hidden="1" customHeight="1" x14ac:dyDescent="0.2">
      <c r="A81" s="414"/>
      <c r="B81" s="197"/>
      <c r="C81" s="127"/>
      <c r="D81" s="127"/>
      <c r="E81" s="127"/>
      <c r="F81" s="197"/>
      <c r="G81" s="200"/>
      <c r="H81" s="205" t="e">
        <f>SUM(H68:H79)</f>
        <v>#VALUE!</v>
      </c>
      <c r="I81" s="200" t="e">
        <f>148200/12*H81</f>
        <v>#VALUE!</v>
      </c>
      <c r="J81" s="197" t="s">
        <v>28</v>
      </c>
      <c r="K81" s="201"/>
      <c r="L81" s="197"/>
      <c r="M81" s="200" t="e">
        <f>I81*1.1%</f>
        <v>#VALUE!</v>
      </c>
      <c r="N81" s="197" t="s">
        <v>26</v>
      </c>
      <c r="O81" s="197"/>
      <c r="P81" s="197"/>
      <c r="Q81" s="197"/>
      <c r="R81" s="197"/>
      <c r="S81" s="197"/>
      <c r="T81" s="197"/>
      <c r="U81" s="197"/>
      <c r="AB81" s="128"/>
      <c r="AC81" s="128"/>
    </row>
    <row r="82" spans="1:29" s="127" customFormat="1" hidden="1" x14ac:dyDescent="0.2">
      <c r="A82" s="415"/>
      <c r="B82" s="197"/>
      <c r="F82" s="197"/>
      <c r="G82" s="197"/>
      <c r="H82" s="129"/>
      <c r="I82" s="201"/>
      <c r="J82" s="197"/>
      <c r="K82" s="197"/>
      <c r="L82" s="197"/>
      <c r="M82" s="200" t="e">
        <f>ROUND((M81-M80)/5,2)*5</f>
        <v>#VALUE!</v>
      </c>
      <c r="N82" s="197" t="s">
        <v>22</v>
      </c>
      <c r="O82" s="197"/>
      <c r="P82" s="197"/>
      <c r="Q82" s="197"/>
      <c r="R82" s="197"/>
      <c r="S82" s="197"/>
      <c r="T82" s="197"/>
      <c r="U82" s="197"/>
      <c r="AB82" s="128"/>
      <c r="AC82" s="128"/>
    </row>
    <row r="83" spans="1:29" s="127" customFormat="1" x14ac:dyDescent="0.2">
      <c r="A83" s="196"/>
      <c r="B83" s="196"/>
      <c r="F83" s="196"/>
      <c r="G83" s="196"/>
      <c r="H83" s="196"/>
      <c r="I83" s="196"/>
      <c r="J83" s="196"/>
      <c r="K83" s="196"/>
      <c r="L83" s="196"/>
      <c r="M83" s="196"/>
      <c r="N83" s="196"/>
      <c r="O83" s="196"/>
      <c r="P83" s="196"/>
      <c r="Q83" s="196"/>
      <c r="R83" s="196"/>
      <c r="AB83" s="128"/>
      <c r="AC83" s="128"/>
    </row>
    <row r="84" spans="1:29" s="127" customFormat="1" x14ac:dyDescent="0.2">
      <c r="A84" s="196"/>
      <c r="B84" s="196"/>
      <c r="F84" s="196"/>
      <c r="G84" s="196"/>
      <c r="H84" s="196"/>
      <c r="I84" s="196"/>
      <c r="J84" s="196"/>
      <c r="K84" s="196"/>
      <c r="L84" s="196"/>
      <c r="M84" s="196"/>
      <c r="N84" s="196"/>
      <c r="O84" s="196"/>
      <c r="P84" s="196"/>
      <c r="Q84" s="196"/>
      <c r="R84" s="196"/>
      <c r="AB84" s="128"/>
      <c r="AC84" s="128"/>
    </row>
    <row r="85" spans="1:29" s="127" customFormat="1" x14ac:dyDescent="0.2">
      <c r="B85" s="196"/>
      <c r="F85" s="196"/>
      <c r="G85" s="196"/>
      <c r="H85" s="196"/>
      <c r="I85" s="196"/>
      <c r="J85" s="196"/>
      <c r="K85" s="196"/>
      <c r="L85" s="196"/>
      <c r="M85" s="196"/>
      <c r="N85" s="196"/>
      <c r="O85" s="196"/>
      <c r="P85" s="196"/>
      <c r="Q85" s="196"/>
      <c r="R85" s="196"/>
      <c r="AB85" s="128"/>
      <c r="AC85" s="128"/>
    </row>
    <row r="86" spans="1:29" s="127" customFormat="1" x14ac:dyDescent="0.2">
      <c r="AB86" s="128"/>
      <c r="AC86" s="128"/>
    </row>
    <row r="87" spans="1:29" s="127" customFormat="1" x14ac:dyDescent="0.2">
      <c r="AB87" s="128"/>
      <c r="AC87" s="128"/>
    </row>
    <row r="88" spans="1:29" s="127" customFormat="1" x14ac:dyDescent="0.2">
      <c r="AB88" s="128"/>
      <c r="AC88" s="128"/>
    </row>
    <row r="89" spans="1:29" s="127" customFormat="1" x14ac:dyDescent="0.2">
      <c r="AB89" s="128"/>
      <c r="AC89" s="128"/>
    </row>
    <row r="90" spans="1:29" s="127" customFormat="1" x14ac:dyDescent="0.2">
      <c r="AB90" s="128"/>
      <c r="AC90" s="128"/>
    </row>
    <row r="91" spans="1:29" s="127" customFormat="1" x14ac:dyDescent="0.2">
      <c r="AB91" s="128"/>
      <c r="AC91" s="128"/>
    </row>
    <row r="92" spans="1:29" s="127" customFormat="1" x14ac:dyDescent="0.2">
      <c r="AB92" s="128"/>
      <c r="AC92" s="128"/>
    </row>
    <row r="93" spans="1:29" s="127" customFormat="1" x14ac:dyDescent="0.2">
      <c r="AB93" s="128"/>
      <c r="AC93" s="128"/>
    </row>
    <row r="94" spans="1:29" s="127" customFormat="1" x14ac:dyDescent="0.2">
      <c r="AB94" s="128"/>
      <c r="AC94" s="128"/>
    </row>
    <row r="95" spans="1:29" s="127" customFormat="1" x14ac:dyDescent="0.2">
      <c r="AB95" s="128"/>
      <c r="AC95" s="128"/>
    </row>
    <row r="96" spans="1:29" s="127" customFormat="1" x14ac:dyDescent="0.2">
      <c r="AB96" s="128"/>
      <c r="AC96" s="128"/>
    </row>
    <row r="97" spans="4:31" s="79" customFormat="1" x14ac:dyDescent="0.2">
      <c r="D97" s="195"/>
      <c r="V97" s="114"/>
      <c r="W97" s="114"/>
      <c r="X97" s="114"/>
      <c r="Y97" s="114"/>
      <c r="Z97" s="114"/>
      <c r="AA97" s="114"/>
      <c r="AB97" s="115"/>
      <c r="AC97" s="115"/>
      <c r="AD97" s="127"/>
      <c r="AE97" s="127"/>
    </row>
    <row r="98" spans="4:31" s="79" customFormat="1" x14ac:dyDescent="0.2">
      <c r="D98" s="195"/>
      <c r="V98" s="114"/>
      <c r="W98" s="114"/>
      <c r="X98" s="114"/>
      <c r="Y98" s="114"/>
      <c r="Z98" s="114"/>
      <c r="AA98" s="114"/>
      <c r="AB98" s="115"/>
      <c r="AC98" s="115"/>
      <c r="AD98" s="127"/>
      <c r="AE98" s="127"/>
    </row>
    <row r="99" spans="4:31" s="79" customFormat="1" x14ac:dyDescent="0.2">
      <c r="D99" s="195"/>
      <c r="E99" s="195"/>
      <c r="V99" s="114"/>
      <c r="W99" s="114"/>
      <c r="X99" s="114"/>
      <c r="Y99" s="114"/>
      <c r="Z99" s="114"/>
      <c r="AA99" s="114"/>
      <c r="AB99" s="115"/>
      <c r="AC99" s="115"/>
      <c r="AD99" s="127"/>
      <c r="AE99" s="127"/>
    </row>
    <row r="100" spans="4:31" s="79" customFormat="1" x14ac:dyDescent="0.2">
      <c r="V100" s="114"/>
      <c r="W100" s="114"/>
      <c r="X100" s="114"/>
      <c r="Y100" s="114"/>
      <c r="Z100" s="114"/>
      <c r="AA100" s="114"/>
      <c r="AB100" s="115"/>
      <c r="AC100" s="115"/>
      <c r="AD100" s="127"/>
      <c r="AE100" s="127"/>
    </row>
    <row r="101" spans="4:31" s="79" customFormat="1" x14ac:dyDescent="0.2">
      <c r="V101" s="114"/>
      <c r="W101" s="114"/>
      <c r="X101" s="114"/>
      <c r="Y101" s="114"/>
      <c r="Z101" s="114"/>
      <c r="AA101" s="114"/>
      <c r="AB101" s="115"/>
      <c r="AC101" s="115"/>
      <c r="AD101" s="127"/>
      <c r="AE101" s="127"/>
    </row>
    <row r="102" spans="4:31" s="79" customFormat="1" x14ac:dyDescent="0.2">
      <c r="V102" s="114"/>
      <c r="W102" s="114"/>
      <c r="X102" s="114"/>
      <c r="Y102" s="114"/>
      <c r="Z102" s="114"/>
      <c r="AA102" s="114"/>
      <c r="AB102" s="115"/>
      <c r="AC102" s="115"/>
      <c r="AD102" s="127"/>
      <c r="AE102" s="127"/>
    </row>
    <row r="103" spans="4:31" s="79" customFormat="1" x14ac:dyDescent="0.2">
      <c r="V103" s="114"/>
      <c r="W103" s="114"/>
      <c r="X103" s="114"/>
      <c r="Y103" s="114"/>
      <c r="Z103" s="114"/>
      <c r="AA103" s="114"/>
      <c r="AB103" s="115"/>
      <c r="AC103" s="115"/>
      <c r="AD103" s="127"/>
      <c r="AE103" s="127"/>
    </row>
  </sheetData>
  <sheetProtection algorithmName="SHA-512" hashValue="vhbCU7Ja658gqInjVjMnvR1hxOJd6KljBsHN2N9oNFDgLWE8VN+pqoRuGuLcwmAd2e7oOyiiYzAwMEr8eysNAw==" saltValue="oK8HWLGYrp69lOfr/iW7wg==" spinCount="100000" sheet="1" selectLockedCells="1"/>
  <mergeCells count="59">
    <mergeCell ref="C43:K43"/>
    <mergeCell ref="M43:N45"/>
    <mergeCell ref="Q43:T45"/>
    <mergeCell ref="C44:K44"/>
    <mergeCell ref="C45:K45"/>
    <mergeCell ref="S36:T36"/>
    <mergeCell ref="S37:T37"/>
    <mergeCell ref="S38:T38"/>
    <mergeCell ref="S39:T39"/>
    <mergeCell ref="C40:D40"/>
    <mergeCell ref="S40:T40"/>
    <mergeCell ref="S31:T31"/>
    <mergeCell ref="S32:T32"/>
    <mergeCell ref="S33:T33"/>
    <mergeCell ref="S34:T34"/>
    <mergeCell ref="S35:T35"/>
    <mergeCell ref="S26:T26"/>
    <mergeCell ref="S27:T27"/>
    <mergeCell ref="S28:T28"/>
    <mergeCell ref="S29:T29"/>
    <mergeCell ref="S30:T30"/>
    <mergeCell ref="C25:D25"/>
    <mergeCell ref="S25:T25"/>
    <mergeCell ref="K22:K24"/>
    <mergeCell ref="L22:L23"/>
    <mergeCell ref="M22:M23"/>
    <mergeCell ref="Q22:Q23"/>
    <mergeCell ref="R22:R23"/>
    <mergeCell ref="S22:T24"/>
    <mergeCell ref="E23:E24"/>
    <mergeCell ref="F23:F24"/>
    <mergeCell ref="C20:F20"/>
    <mergeCell ref="N22:N23"/>
    <mergeCell ref="O22:O23"/>
    <mergeCell ref="P22:P23"/>
    <mergeCell ref="C22:D24"/>
    <mergeCell ref="E22:F22"/>
    <mergeCell ref="G22:G24"/>
    <mergeCell ref="H22:H24"/>
    <mergeCell ref="I22:I23"/>
    <mergeCell ref="J22:J24"/>
    <mergeCell ref="C17:G18"/>
    <mergeCell ref="K17:M17"/>
    <mergeCell ref="N17:T17"/>
    <mergeCell ref="C19:G19"/>
    <mergeCell ref="N19:T19"/>
    <mergeCell ref="K11:M11"/>
    <mergeCell ref="C13:G14"/>
    <mergeCell ref="K13:M13"/>
    <mergeCell ref="N13:T13"/>
    <mergeCell ref="C15:G16"/>
    <mergeCell ref="K15:M15"/>
    <mergeCell ref="N15:T15"/>
    <mergeCell ref="A3:L4"/>
    <mergeCell ref="S6:T6"/>
    <mergeCell ref="F8:H8"/>
    <mergeCell ref="M8:T8"/>
    <mergeCell ref="C10:E10"/>
    <mergeCell ref="I6:O6"/>
  </mergeCells>
  <conditionalFormatting sqref="Q8:R8">
    <cfRule type="expression" dxfId="152" priority="10" stopIfTrue="1">
      <formula>W17=1</formula>
    </cfRule>
  </conditionalFormatting>
  <conditionalFormatting sqref="S8:T8">
    <cfRule type="expression" dxfId="151" priority="11" stopIfTrue="1">
      <formula>AB17=1</formula>
    </cfRule>
  </conditionalFormatting>
  <conditionalFormatting sqref="E40:O40 H38:J39 L26:M39 Q40:R40 R26:R39 H26:I37">
    <cfRule type="cellIs" dxfId="150" priority="8" stopIfTrue="1" operator="equal">
      <formula>0</formula>
    </cfRule>
  </conditionalFormatting>
  <conditionalFormatting sqref="G10">
    <cfRule type="cellIs" priority="9" stopIfTrue="1" operator="equal">
      <formula>0</formula>
    </cfRule>
  </conditionalFormatting>
  <conditionalFormatting sqref="N8:O8">
    <cfRule type="expression" dxfId="149" priority="12" stopIfTrue="1">
      <formula>U17=1</formula>
    </cfRule>
  </conditionalFormatting>
  <conditionalFormatting sqref="P8">
    <cfRule type="expression" dxfId="148" priority="7" stopIfTrue="1">
      <formula>V17=1</formula>
    </cfRule>
  </conditionalFormatting>
  <conditionalFormatting sqref="P40">
    <cfRule type="cellIs" dxfId="147" priority="6" stopIfTrue="1" operator="equal">
      <formula>0</formula>
    </cfRule>
  </conditionalFormatting>
  <conditionalFormatting sqref="N26:N37">
    <cfRule type="cellIs" dxfId="146" priority="4" stopIfTrue="1" operator="equal">
      <formula>0</formula>
    </cfRule>
    <cfRule type="expression" dxfId="145" priority="5" stopIfTrue="1">
      <formula>$N$24&lt;&gt;""</formula>
    </cfRule>
  </conditionalFormatting>
  <conditionalFormatting sqref="O26:Q37">
    <cfRule type="cellIs" dxfId="144" priority="2" stopIfTrue="1" operator="equal">
      <formula>0</formula>
    </cfRule>
    <cfRule type="expression" dxfId="143" priority="3" stopIfTrue="1">
      <formula>$N$24&lt;&gt;""</formula>
    </cfRule>
  </conditionalFormatting>
  <conditionalFormatting sqref="M8">
    <cfRule type="expression" dxfId="142" priority="13" stopIfTrue="1">
      <formula>N17=1</formula>
    </cfRule>
  </conditionalFormatting>
  <conditionalFormatting sqref="C38 J38">
    <cfRule type="expression" dxfId="141" priority="1" stopIfTrue="1">
      <formula>$E$40+$F$40+$G$40=0</formula>
    </cfRule>
  </conditionalFormatting>
  <printOptions horizontalCentered="1"/>
  <pageMargins left="0.15748031496062992" right="0.15748031496062992" top="0.19685039370078741" bottom="0.19685039370078741" header="0.78740157480314965" footer="0.51181102362204722"/>
  <pageSetup paperSize="9" scale="76"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FFCC"/>
    <pageSetUpPr fitToPage="1"/>
  </sheetPr>
  <dimension ref="A1:AE103"/>
  <sheetViews>
    <sheetView showGridLines="0" showRowColHeaders="0" zoomScaleNormal="100" workbookViewId="0">
      <selection activeCell="E26" sqref="E26"/>
    </sheetView>
  </sheetViews>
  <sheetFormatPr baseColWidth="10" defaultRowHeight="15" x14ac:dyDescent="0.2"/>
  <cols>
    <col min="1" max="1" width="5.42578125" style="28" customWidth="1"/>
    <col min="2" max="2" width="2.42578125" style="28" customWidth="1"/>
    <col min="3" max="3" width="3" style="28" customWidth="1"/>
    <col min="4" max="4" width="6.5703125" style="28" customWidth="1"/>
    <col min="5" max="5" width="12.28515625" style="28" customWidth="1"/>
    <col min="6" max="6" width="13.7109375" style="28" customWidth="1"/>
    <col min="7" max="7" width="11.7109375" style="28" customWidth="1"/>
    <col min="8" max="8" width="10.140625" style="28" customWidth="1"/>
    <col min="9" max="9" width="12.85546875" style="28" customWidth="1"/>
    <col min="10" max="10" width="11.28515625" style="28" customWidth="1"/>
    <col min="11" max="11" width="11.42578125" style="28"/>
    <col min="12" max="12" width="11" style="28" customWidth="1"/>
    <col min="13" max="13" width="10.5703125" style="28" customWidth="1"/>
    <col min="14" max="14" width="11.5703125" style="28" customWidth="1"/>
    <col min="15" max="16" width="12.140625" style="28" customWidth="1"/>
    <col min="17" max="17" width="10.7109375" style="28" customWidth="1"/>
    <col min="18" max="18" width="13.7109375" style="28" customWidth="1"/>
    <col min="19" max="19" width="3.28515625" style="28" customWidth="1"/>
    <col min="20" max="20" width="9.140625" style="28" customWidth="1"/>
    <col min="21" max="21" width="2.42578125" style="28" customWidth="1"/>
    <col min="22" max="22" width="11.42578125" style="114" hidden="1" customWidth="1"/>
    <col min="23" max="23" width="8.42578125" style="114" hidden="1" customWidth="1"/>
    <col min="24" max="24" width="11.42578125" style="114" hidden="1" customWidth="1"/>
    <col min="25" max="27" width="6" style="114" hidden="1" customWidth="1"/>
    <col min="28" max="29" width="11.42578125" style="115" hidden="1" customWidth="1"/>
    <col min="30" max="30" width="11.42578125" style="114" customWidth="1"/>
    <col min="31" max="31" width="11.42578125" style="114"/>
    <col min="32" max="16384" width="11.42578125" style="28"/>
  </cols>
  <sheetData>
    <row r="1" spans="1:29" s="1" customFormat="1" ht="15.75" customHeight="1" x14ac:dyDescent="0.2">
      <c r="M1" s="211"/>
      <c r="N1" s="211"/>
      <c r="O1" s="211"/>
      <c r="P1" s="211"/>
      <c r="Q1" s="211"/>
      <c r="R1" s="211"/>
      <c r="S1" s="211"/>
      <c r="T1" s="211"/>
      <c r="U1" s="211"/>
      <c r="V1" s="412"/>
      <c r="W1" s="412"/>
      <c r="X1" s="412"/>
      <c r="Y1" s="412"/>
      <c r="Z1" s="412"/>
      <c r="AA1" s="412"/>
      <c r="AB1" s="412"/>
      <c r="AC1" s="413"/>
    </row>
    <row r="2" spans="1:29" s="1" customFormat="1" ht="3.75" customHeight="1" x14ac:dyDescent="0.2">
      <c r="B2" s="16"/>
      <c r="C2" s="16"/>
      <c r="D2" s="16"/>
      <c r="E2" s="16"/>
      <c r="F2" s="16"/>
      <c r="G2" s="16"/>
      <c r="H2" s="16"/>
      <c r="I2" s="16"/>
      <c r="J2" s="16"/>
      <c r="K2" s="16"/>
      <c r="L2" s="16"/>
      <c r="M2" s="335"/>
      <c r="N2" s="335"/>
      <c r="O2" s="335"/>
      <c r="P2" s="335"/>
      <c r="Q2" s="335"/>
      <c r="R2" s="335"/>
      <c r="S2" s="335"/>
      <c r="T2" s="335"/>
      <c r="U2" s="336"/>
      <c r="V2" s="211"/>
      <c r="W2" s="211"/>
      <c r="X2" s="211"/>
      <c r="Y2" s="211"/>
      <c r="Z2" s="211"/>
      <c r="AA2" s="211"/>
      <c r="AB2" s="211"/>
    </row>
    <row r="3" spans="1:29" s="1" customFormat="1" ht="8.25" customHeight="1" x14ac:dyDescent="0.2">
      <c r="A3" s="508" t="s">
        <v>215</v>
      </c>
      <c r="B3" s="508"/>
      <c r="C3" s="508"/>
      <c r="D3" s="508"/>
      <c r="E3" s="508"/>
      <c r="F3" s="508"/>
      <c r="G3" s="508"/>
      <c r="H3" s="508"/>
      <c r="I3" s="508"/>
      <c r="J3" s="508"/>
      <c r="K3" s="508"/>
      <c r="L3" s="508"/>
      <c r="M3" s="335"/>
      <c r="N3" s="335"/>
      <c r="O3" s="335"/>
      <c r="P3" s="335"/>
      <c r="Q3" s="335"/>
      <c r="R3" s="335"/>
      <c r="S3" s="335"/>
      <c r="T3" s="335"/>
      <c r="U3" s="336"/>
      <c r="V3" s="211"/>
      <c r="W3" s="211"/>
      <c r="X3" s="211"/>
      <c r="Y3" s="211"/>
      <c r="Z3" s="211"/>
      <c r="AA3" s="211"/>
      <c r="AB3" s="211"/>
    </row>
    <row r="4" spans="1:29" s="1" customFormat="1" ht="9.75" customHeight="1" x14ac:dyDescent="0.2">
      <c r="A4" s="508"/>
      <c r="B4" s="508"/>
      <c r="C4" s="508"/>
      <c r="D4" s="508"/>
      <c r="E4" s="508"/>
      <c r="F4" s="508"/>
      <c r="G4" s="508"/>
      <c r="H4" s="508"/>
      <c r="I4" s="508"/>
      <c r="J4" s="508"/>
      <c r="K4" s="508"/>
      <c r="L4" s="508"/>
      <c r="M4" s="335"/>
      <c r="N4" s="335"/>
      <c r="O4" s="335"/>
      <c r="P4" s="335"/>
      <c r="Q4" s="335"/>
      <c r="R4" s="335"/>
      <c r="S4" s="335"/>
      <c r="T4" s="335"/>
      <c r="U4" s="336"/>
      <c r="V4" s="211"/>
      <c r="W4" s="211"/>
      <c r="X4" s="211"/>
      <c r="Y4" s="211"/>
      <c r="Z4" s="211"/>
      <c r="AA4" s="211"/>
      <c r="AB4" s="211"/>
    </row>
    <row r="5" spans="1:29" ht="6.75" customHeight="1" x14ac:dyDescent="0.2">
      <c r="B5" s="47"/>
      <c r="C5" s="47"/>
      <c r="D5" s="47"/>
      <c r="E5" s="47"/>
      <c r="F5" s="47"/>
      <c r="G5" s="47"/>
      <c r="H5" s="47"/>
      <c r="I5" s="47"/>
      <c r="J5" s="47"/>
      <c r="K5" s="47"/>
      <c r="L5" s="47"/>
      <c r="M5" s="47"/>
      <c r="N5" s="47"/>
      <c r="O5" s="47"/>
      <c r="P5" s="47"/>
      <c r="Q5" s="47"/>
      <c r="R5" s="47"/>
      <c r="S5" s="47"/>
      <c r="T5" s="47"/>
      <c r="U5" s="47"/>
      <c r="V5" s="116"/>
      <c r="W5" s="116"/>
      <c r="X5" s="116"/>
      <c r="Y5" s="116"/>
      <c r="Z5" s="116"/>
      <c r="AA5" s="116"/>
    </row>
    <row r="6" spans="1:29" ht="29.25" customHeight="1" x14ac:dyDescent="0.35">
      <c r="B6" s="47"/>
      <c r="C6" s="46" t="s">
        <v>217</v>
      </c>
      <c r="D6" s="47"/>
      <c r="E6" s="47"/>
      <c r="F6" s="47"/>
      <c r="G6" s="238"/>
      <c r="H6" s="47"/>
      <c r="I6" s="626" t="str">
        <f>IF(SUM(Y26:Y37)=0,"",IF(MAX(Y26:Y37)-MIN(Y26:Y37)&gt;COUNTIF(Y26:Y37,"&gt;0")-1,"Pagamento interrotto del salario. Si prega di utilizzare due schede dei salari!",""))</f>
        <v/>
      </c>
      <c r="J6" s="626"/>
      <c r="K6" s="626"/>
      <c r="L6" s="626"/>
      <c r="M6" s="626"/>
      <c r="N6" s="626"/>
      <c r="O6" s="626"/>
      <c r="P6" s="342"/>
      <c r="Q6" s="342"/>
      <c r="R6" s="342"/>
      <c r="S6" s="548">
        <f>Notifica!J8</f>
        <v>2025</v>
      </c>
      <c r="T6" s="548"/>
      <c r="U6" s="47"/>
      <c r="V6" s="116"/>
      <c r="W6" s="116"/>
      <c r="X6" s="116"/>
      <c r="Y6" s="116"/>
      <c r="Z6" s="116"/>
      <c r="AA6" s="116"/>
    </row>
    <row r="7" spans="1:29" ht="15" customHeight="1" x14ac:dyDescent="0.2">
      <c r="B7" s="47"/>
      <c r="C7" s="47"/>
      <c r="D7" s="47"/>
      <c r="E7" s="47"/>
      <c r="F7" s="47"/>
      <c r="G7" s="47"/>
      <c r="H7" s="47"/>
      <c r="I7" s="47"/>
      <c r="J7" s="47"/>
      <c r="K7" s="47"/>
      <c r="L7" s="47"/>
      <c r="M7" s="47"/>
      <c r="N7" s="47"/>
      <c r="O7" s="47"/>
      <c r="P7" s="47"/>
      <c r="Q7" s="47"/>
      <c r="R7" s="47"/>
      <c r="S7" s="113"/>
      <c r="T7" s="50"/>
      <c r="U7" s="47"/>
      <c r="V7" s="116">
        <f>IF(K19="uomo",1,2)</f>
        <v>2</v>
      </c>
      <c r="W7" s="116" t="str">
        <f>IF(V7=1,"M","F")</f>
        <v>F</v>
      </c>
      <c r="X7" s="116"/>
      <c r="Y7" s="116"/>
      <c r="Z7" s="116"/>
      <c r="AA7" s="116"/>
    </row>
    <row r="8" spans="1:29" ht="18" customHeight="1" x14ac:dyDescent="0.3">
      <c r="B8" s="47"/>
      <c r="C8" s="51" t="s">
        <v>158</v>
      </c>
      <c r="D8" s="47"/>
      <c r="E8" s="47"/>
      <c r="F8" s="590"/>
      <c r="G8" s="590"/>
      <c r="H8" s="590"/>
      <c r="I8" s="51" t="s">
        <v>126</v>
      </c>
      <c r="J8" s="47"/>
      <c r="K8" s="47"/>
      <c r="L8" s="47"/>
      <c r="M8" s="594"/>
      <c r="N8" s="594"/>
      <c r="O8" s="594"/>
      <c r="P8" s="594"/>
      <c r="Q8" s="594"/>
      <c r="R8" s="594"/>
      <c r="S8" s="594"/>
      <c r="T8" s="594"/>
      <c r="U8" s="47"/>
      <c r="V8" s="206" t="e">
        <f>YEAR(K17)*12+MONTH(K17)</f>
        <v>#VALUE!</v>
      </c>
      <c r="W8" s="116" t="s">
        <v>14</v>
      </c>
      <c r="X8" s="116"/>
      <c r="Y8" s="116"/>
      <c r="Z8" s="116"/>
      <c r="AA8" s="116"/>
    </row>
    <row r="9" spans="1:29" ht="7.5" customHeight="1" x14ac:dyDescent="0.2">
      <c r="B9" s="47"/>
      <c r="C9" s="22"/>
      <c r="D9" s="22"/>
      <c r="E9" s="22"/>
      <c r="F9" s="22"/>
      <c r="G9" s="22"/>
      <c r="H9" s="47"/>
      <c r="I9" s="22"/>
      <c r="J9" s="22"/>
      <c r="K9" s="22"/>
      <c r="L9" s="22"/>
      <c r="M9" s="22"/>
      <c r="N9" s="22"/>
      <c r="O9" s="22"/>
      <c r="P9" s="22"/>
      <c r="Q9" s="22"/>
      <c r="R9" s="111"/>
      <c r="S9" s="111"/>
      <c r="T9" s="22"/>
      <c r="U9" s="47"/>
      <c r="V9" s="206" t="e">
        <f>IF(V7=1,(V8+65*12),IF(YEAR(K17)&lt;1961,V8+64*12,IF(YEAR(K17)=1961,V8+64*12+3,IF(YEAR(K17)=1962,V8+64*12+6,IF(YEAR(K17)=1963,V8+64*12+9,V8+65*12)))))</f>
        <v>#VALUE!</v>
      </c>
      <c r="W9" s="116" t="s">
        <v>15</v>
      </c>
      <c r="X9" s="116"/>
      <c r="Y9" s="116"/>
      <c r="Z9" s="116"/>
      <c r="AA9" s="116"/>
    </row>
    <row r="10" spans="1:29" ht="19.5" customHeight="1" x14ac:dyDescent="0.2">
      <c r="B10" s="47"/>
      <c r="C10" s="591"/>
      <c r="D10" s="592"/>
      <c r="E10" s="592"/>
      <c r="F10" s="316"/>
      <c r="G10" s="317"/>
      <c r="H10" s="47"/>
      <c r="I10" s="47"/>
      <c r="J10" s="47"/>
      <c r="K10" s="47"/>
      <c r="L10" s="47"/>
      <c r="M10" s="47"/>
      <c r="N10" s="47"/>
      <c r="O10" s="47"/>
      <c r="P10" s="47"/>
      <c r="Q10" s="47"/>
      <c r="R10" s="47"/>
      <c r="S10" s="47"/>
      <c r="T10" s="47"/>
      <c r="U10" s="47"/>
      <c r="V10" s="116"/>
      <c r="W10" s="116"/>
      <c r="X10" s="116"/>
      <c r="Y10" s="116"/>
      <c r="Z10" s="116"/>
      <c r="AA10" s="116"/>
    </row>
    <row r="11" spans="1:29" ht="15.75" customHeight="1" x14ac:dyDescent="0.2">
      <c r="B11" s="47"/>
      <c r="C11" s="369" t="str">
        <f>IF('Foglio di base'!$E$7="","","N° cont. ")</f>
        <v/>
      </c>
      <c r="D11" s="369"/>
      <c r="E11" s="370" t="str">
        <f>IF('Foglio di base'!$E$7="","",'Foglio di base'!$E$7)</f>
        <v/>
      </c>
      <c r="F11" s="369"/>
      <c r="G11" s="369"/>
      <c r="H11" s="47"/>
      <c r="I11" s="86" t="s">
        <v>127</v>
      </c>
      <c r="J11" s="52"/>
      <c r="K11" s="554" t="str">
        <f>IF('Foglio di base'!$D$33="","",'Foglio di base'!$D$33)</f>
        <v/>
      </c>
      <c r="L11" s="554"/>
      <c r="M11" s="554"/>
      <c r="N11" s="410"/>
      <c r="O11" s="410"/>
      <c r="P11" s="410"/>
      <c r="Q11" s="410"/>
      <c r="R11" s="409"/>
      <c r="S11" s="409"/>
      <c r="T11" s="409"/>
      <c r="U11" s="47"/>
      <c r="V11" s="116"/>
      <c r="W11" s="116"/>
      <c r="X11" s="116"/>
      <c r="Y11" s="116"/>
      <c r="Z11" s="116"/>
      <c r="AA11" s="116"/>
    </row>
    <row r="12" spans="1:29" ht="6" customHeight="1" x14ac:dyDescent="0.2">
      <c r="B12" s="47"/>
      <c r="C12" s="314"/>
      <c r="D12" s="314"/>
      <c r="E12" s="314"/>
      <c r="F12" s="314"/>
      <c r="G12" s="314"/>
      <c r="H12" s="47"/>
      <c r="I12" s="32"/>
      <c r="J12" s="52"/>
      <c r="K12" s="314"/>
      <c r="L12" s="314"/>
      <c r="M12" s="314"/>
      <c r="N12" s="410"/>
      <c r="O12" s="410"/>
      <c r="P12" s="410"/>
      <c r="Q12" s="410"/>
      <c r="R12" s="409"/>
      <c r="S12" s="409"/>
      <c r="T12" s="409"/>
      <c r="U12" s="47"/>
      <c r="V12" s="116"/>
      <c r="W12" s="116"/>
      <c r="X12" s="116"/>
      <c r="Y12" s="116"/>
      <c r="Z12" s="116"/>
      <c r="AA12" s="116"/>
    </row>
    <row r="13" spans="1:29" ht="15.75" customHeight="1" x14ac:dyDescent="0.2">
      <c r="B13" s="47"/>
      <c r="C13" s="554" t="str">
        <f>IF('Foglio di base'!$E$11="","",'Foglio di base'!$E$11)</f>
        <v/>
      </c>
      <c r="D13" s="554"/>
      <c r="E13" s="554"/>
      <c r="F13" s="554"/>
      <c r="G13" s="554"/>
      <c r="H13" s="47"/>
      <c r="I13" s="32" t="s">
        <v>85</v>
      </c>
      <c r="J13" s="52"/>
      <c r="K13" s="593" t="str">
        <f>IF('Foglio di base'!$E$33="","",'Foglio di base'!$E$33)</f>
        <v/>
      </c>
      <c r="L13" s="593"/>
      <c r="M13" s="593"/>
      <c r="N13" s="595"/>
      <c r="O13" s="595"/>
      <c r="P13" s="595"/>
      <c r="Q13" s="595"/>
      <c r="R13" s="595"/>
      <c r="S13" s="595"/>
      <c r="T13" s="595"/>
      <c r="U13" s="47"/>
      <c r="V13" s="116"/>
      <c r="W13" s="116"/>
      <c r="X13" s="116"/>
      <c r="Y13" s="116"/>
      <c r="Z13" s="116"/>
      <c r="AA13" s="116"/>
    </row>
    <row r="14" spans="1:29" ht="6" customHeight="1" x14ac:dyDescent="0.2">
      <c r="B14" s="47"/>
      <c r="C14" s="554"/>
      <c r="D14" s="554"/>
      <c r="E14" s="554"/>
      <c r="F14" s="554"/>
      <c r="G14" s="554"/>
      <c r="H14" s="47"/>
      <c r="I14" s="32"/>
      <c r="J14" s="52"/>
      <c r="K14" s="314"/>
      <c r="L14" s="314"/>
      <c r="M14" s="314"/>
      <c r="N14" s="410"/>
      <c r="O14" s="410"/>
      <c r="P14" s="410"/>
      <c r="Q14" s="410"/>
      <c r="R14" s="410"/>
      <c r="S14" s="410"/>
      <c r="T14" s="410"/>
      <c r="U14" s="47"/>
      <c r="V14" s="116"/>
      <c r="W14" s="116"/>
      <c r="X14" s="116"/>
      <c r="Y14" s="116"/>
      <c r="Z14" s="116"/>
      <c r="AA14" s="116"/>
    </row>
    <row r="15" spans="1:29" ht="15.75" customHeight="1" x14ac:dyDescent="0.25">
      <c r="B15" s="47"/>
      <c r="C15" s="554" t="str">
        <f>IF('Foglio di base'!$E$13="","",'Foglio di base'!$E$13)</f>
        <v/>
      </c>
      <c r="D15" s="554"/>
      <c r="E15" s="554"/>
      <c r="F15" s="554"/>
      <c r="G15" s="554"/>
      <c r="H15" s="47"/>
      <c r="I15" s="32" t="s">
        <v>128</v>
      </c>
      <c r="J15" s="52"/>
      <c r="K15" s="593" t="str">
        <f>IF('Foglio di base'!$F$33="","",'Foglio di base'!$F$33)</f>
        <v/>
      </c>
      <c r="L15" s="593"/>
      <c r="M15" s="593"/>
      <c r="N15" s="596" t="str">
        <f>IF(Y15="1a","manca il numero AVS",IF(Y15="1b","il numero AVS deve iniziare con '756'",IF(Y15="1c","il formato del numero AVS non è corretto",IF(Y15="1d","secondo il numero di controllo, il numero AVS non è valido",""))))</f>
        <v/>
      </c>
      <c r="O15" s="596"/>
      <c r="P15" s="596"/>
      <c r="Q15" s="596"/>
      <c r="R15" s="596"/>
      <c r="S15" s="596"/>
      <c r="T15" s="596"/>
      <c r="U15" s="47"/>
      <c r="V15" s="116" t="e">
        <f>IF(W41=0,0,IF(W41=12,0,1))</f>
        <v>#VALUE!</v>
      </c>
      <c r="W15" s="116" t="s">
        <v>97</v>
      </c>
      <c r="X15" s="116"/>
      <c r="Y15" s="116" t="str">
        <f>'Foglio di base'!$Q$33</f>
        <v/>
      </c>
      <c r="Z15" s="196"/>
      <c r="AA15" s="116"/>
    </row>
    <row r="16" spans="1:29" ht="6" customHeight="1" x14ac:dyDescent="0.2">
      <c r="B16" s="47"/>
      <c r="C16" s="554"/>
      <c r="D16" s="554"/>
      <c r="E16" s="554"/>
      <c r="F16" s="554"/>
      <c r="G16" s="554"/>
      <c r="H16" s="47"/>
      <c r="I16" s="32"/>
      <c r="J16" s="52"/>
      <c r="K16" s="314"/>
      <c r="L16" s="314"/>
      <c r="M16" s="314"/>
      <c r="N16" s="410"/>
      <c r="O16" s="410"/>
      <c r="P16" s="410"/>
      <c r="Q16" s="410"/>
      <c r="R16" s="326"/>
      <c r="S16" s="326"/>
      <c r="T16" s="326"/>
      <c r="U16" s="47"/>
      <c r="V16" s="116"/>
      <c r="W16" s="116"/>
      <c r="X16" s="116"/>
      <c r="Y16" s="116"/>
      <c r="Z16" s="116"/>
      <c r="AA16" s="116"/>
    </row>
    <row r="17" spans="2:31" ht="15.75" customHeight="1" x14ac:dyDescent="0.2">
      <c r="B17" s="47"/>
      <c r="C17" s="554" t="str">
        <f>IF('Foglio di base'!$E$15="","",'Foglio di base'!$E$15)</f>
        <v/>
      </c>
      <c r="D17" s="554"/>
      <c r="E17" s="554"/>
      <c r="F17" s="554"/>
      <c r="G17" s="554"/>
      <c r="H17" s="47"/>
      <c r="I17" s="84" t="s">
        <v>129</v>
      </c>
      <c r="J17" s="52"/>
      <c r="K17" s="599" t="str">
        <f>IF('Foglio di base'!$G$33="","",'Foglio di base'!$G$33)</f>
        <v/>
      </c>
      <c r="L17" s="599"/>
      <c r="M17" s="599"/>
      <c r="N17" s="597" t="str">
        <f>IF(Y17="","",IF(Y17="2a","manca la data di nascita",IF(Y17="2b","non tenuto a pagare contributi AVS (utilizzare scheda ’Minorenne')",IF(Y17="2c",CONCATENATE("a partire del mese ",V17," utilizzare una scheda separata","")))))</f>
        <v/>
      </c>
      <c r="O17" s="597"/>
      <c r="P17" s="597"/>
      <c r="Q17" s="597"/>
      <c r="R17" s="597"/>
      <c r="S17" s="597"/>
      <c r="T17" s="597"/>
      <c r="U17" s="47"/>
      <c r="V17" s="207" t="e">
        <f>VLOOKUP((13-W41),AB17:AC28,2)</f>
        <v>#VALUE!</v>
      </c>
      <c r="W17" s="116" t="s">
        <v>8</v>
      </c>
      <c r="X17" s="116"/>
      <c r="Y17" s="116" t="str">
        <f>'Foglio di base'!$R$33</f>
        <v/>
      </c>
      <c r="Z17" s="116"/>
      <c r="AA17" s="116"/>
      <c r="AB17" s="121">
        <v>1</v>
      </c>
      <c r="AC17" s="381" t="s">
        <v>164</v>
      </c>
    </row>
    <row r="18" spans="2:31" ht="6" customHeight="1" x14ac:dyDescent="0.2">
      <c r="B18" s="47"/>
      <c r="C18" s="554"/>
      <c r="D18" s="554"/>
      <c r="E18" s="554"/>
      <c r="F18" s="554"/>
      <c r="G18" s="554"/>
      <c r="H18" s="47"/>
      <c r="I18" s="32"/>
      <c r="J18" s="52"/>
      <c r="K18" s="314"/>
      <c r="L18" s="314"/>
      <c r="M18" s="314"/>
      <c r="N18" s="410"/>
      <c r="O18" s="410"/>
      <c r="P18" s="410"/>
      <c r="Q18" s="410"/>
      <c r="R18" s="409"/>
      <c r="S18" s="409"/>
      <c r="T18" s="409"/>
      <c r="U18" s="47"/>
      <c r="V18" s="116"/>
      <c r="W18" s="116"/>
      <c r="X18" s="116"/>
      <c r="Y18" s="116"/>
      <c r="Z18" s="116"/>
      <c r="AA18" s="116"/>
      <c r="AB18" s="121">
        <v>2</v>
      </c>
      <c r="AC18" s="381" t="s">
        <v>165</v>
      </c>
    </row>
    <row r="19" spans="2:31" ht="19.5" customHeight="1" x14ac:dyDescent="0.2">
      <c r="B19" s="47"/>
      <c r="C19" s="554" t="str">
        <f>IF('Foglio di base'!$E$17="","",'Foglio di base'!$E$17)</f>
        <v/>
      </c>
      <c r="D19" s="554"/>
      <c r="E19" s="554"/>
      <c r="F19" s="554"/>
      <c r="G19" s="554"/>
      <c r="H19" s="47"/>
      <c r="I19" s="32" t="s">
        <v>87</v>
      </c>
      <c r="J19" s="52"/>
      <c r="K19" s="112" t="str">
        <f>IF('Foglio di base'!$H$33="","",IF('Foglio di base'!$H$33="F","donna",IF('Foglio di base'!$H$33="M","uomo")))</f>
        <v/>
      </c>
      <c r="L19" s="314"/>
      <c r="M19" s="315"/>
      <c r="N19" s="598" t="str">
        <f>IF(Y19="3a","manca il sesso",IF(Y19="3b","sesso unicamente ’M' o 'F'",""))</f>
        <v/>
      </c>
      <c r="O19" s="598"/>
      <c r="P19" s="598"/>
      <c r="Q19" s="598"/>
      <c r="R19" s="598"/>
      <c r="S19" s="598"/>
      <c r="T19" s="598"/>
      <c r="U19" s="47"/>
      <c r="V19" s="116"/>
      <c r="W19" s="116"/>
      <c r="X19" s="116"/>
      <c r="Y19" s="116" t="str">
        <f>'Foglio di base'!$S$33</f>
        <v/>
      </c>
      <c r="Z19" s="116"/>
      <c r="AA19" s="116"/>
      <c r="AB19" s="121">
        <v>3</v>
      </c>
      <c r="AC19" s="121" t="s">
        <v>166</v>
      </c>
    </row>
    <row r="20" spans="2:31" ht="9.75" customHeight="1" x14ac:dyDescent="0.2">
      <c r="B20" s="47"/>
      <c r="C20" s="589"/>
      <c r="D20" s="589"/>
      <c r="E20" s="589"/>
      <c r="F20" s="589"/>
      <c r="G20" s="256"/>
      <c r="H20" s="47"/>
      <c r="I20" s="47"/>
      <c r="J20" s="35"/>
      <c r="K20" s="55"/>
      <c r="L20" s="55"/>
      <c r="M20" s="38"/>
      <c r="N20" s="55"/>
      <c r="O20" s="55"/>
      <c r="P20" s="54"/>
      <c r="Q20" s="54"/>
      <c r="R20" s="54"/>
      <c r="S20" s="56"/>
      <c r="T20" s="56"/>
      <c r="U20" s="47"/>
      <c r="V20" s="116"/>
      <c r="W20" s="116"/>
      <c r="X20" s="116"/>
      <c r="Y20" s="116"/>
      <c r="Z20" s="116"/>
      <c r="AA20" s="116"/>
      <c r="AB20" s="121">
        <v>4</v>
      </c>
      <c r="AC20" s="381" t="s">
        <v>167</v>
      </c>
    </row>
    <row r="21" spans="2:31" ht="6" customHeight="1" thickBot="1" x14ac:dyDescent="0.25">
      <c r="B21" s="47"/>
      <c r="C21" s="47"/>
      <c r="D21" s="47"/>
      <c r="E21" s="57"/>
      <c r="F21" s="57"/>
      <c r="G21" s="57"/>
      <c r="H21" s="47"/>
      <c r="I21" s="47"/>
      <c r="J21" s="36"/>
      <c r="K21" s="37"/>
      <c r="L21" s="37"/>
      <c r="M21" s="37"/>
      <c r="N21" s="58"/>
      <c r="O21" s="58"/>
      <c r="P21" s="58"/>
      <c r="Q21" s="58"/>
      <c r="R21" s="58"/>
      <c r="S21" s="58"/>
      <c r="T21" s="58"/>
      <c r="U21" s="47"/>
      <c r="V21" s="116"/>
      <c r="W21" s="116"/>
      <c r="X21" s="116"/>
      <c r="Y21" s="116"/>
      <c r="Z21" s="116"/>
      <c r="AA21" s="116"/>
      <c r="AB21" s="121">
        <v>5</v>
      </c>
      <c r="AC21" s="381" t="s">
        <v>168</v>
      </c>
    </row>
    <row r="22" spans="2:31" ht="30.75" customHeight="1" x14ac:dyDescent="0.2">
      <c r="B22" s="47"/>
      <c r="C22" s="606" t="s">
        <v>130</v>
      </c>
      <c r="D22" s="559"/>
      <c r="E22" s="624" t="s">
        <v>141</v>
      </c>
      <c r="F22" s="625"/>
      <c r="G22" s="556" t="s">
        <v>144</v>
      </c>
      <c r="H22" s="609" t="s">
        <v>145</v>
      </c>
      <c r="I22" s="583" t="s">
        <v>146</v>
      </c>
      <c r="J22" s="612" t="s">
        <v>147</v>
      </c>
      <c r="K22" s="556" t="s">
        <v>148</v>
      </c>
      <c r="L22" s="585" t="s">
        <v>149</v>
      </c>
      <c r="M22" s="586" t="s">
        <v>150</v>
      </c>
      <c r="N22" s="587" t="s">
        <v>151</v>
      </c>
      <c r="O22" s="587" t="s">
        <v>152</v>
      </c>
      <c r="P22" s="587" t="s">
        <v>153</v>
      </c>
      <c r="Q22" s="556" t="s">
        <v>154</v>
      </c>
      <c r="R22" s="585" t="s">
        <v>155</v>
      </c>
      <c r="S22" s="558" t="s">
        <v>156</v>
      </c>
      <c r="T22" s="559"/>
      <c r="U22" s="47"/>
      <c r="V22" s="116"/>
      <c r="W22" s="116"/>
      <c r="X22" s="116"/>
      <c r="Y22" s="116"/>
      <c r="Z22" s="116"/>
      <c r="AA22" s="116"/>
      <c r="AB22" s="121">
        <v>6</v>
      </c>
      <c r="AC22" s="381" t="s">
        <v>169</v>
      </c>
    </row>
    <row r="23" spans="2:31" ht="34.5" customHeight="1" x14ac:dyDescent="0.2">
      <c r="B23" s="47"/>
      <c r="C23" s="560"/>
      <c r="D23" s="561"/>
      <c r="E23" s="556" t="s">
        <v>142</v>
      </c>
      <c r="F23" s="587" t="s">
        <v>143</v>
      </c>
      <c r="G23" s="607"/>
      <c r="H23" s="610"/>
      <c r="I23" s="584"/>
      <c r="J23" s="613"/>
      <c r="K23" s="615"/>
      <c r="L23" s="556"/>
      <c r="M23" s="587"/>
      <c r="N23" s="557"/>
      <c r="O23" s="557"/>
      <c r="P23" s="588"/>
      <c r="Q23" s="557"/>
      <c r="R23" s="556"/>
      <c r="S23" s="560"/>
      <c r="T23" s="561"/>
      <c r="U23" s="47"/>
      <c r="V23" s="116"/>
      <c r="W23" s="116"/>
      <c r="X23" s="116"/>
      <c r="Y23" s="116"/>
      <c r="Z23" s="116"/>
      <c r="AA23" s="116"/>
      <c r="AB23" s="121">
        <v>7</v>
      </c>
      <c r="AC23" s="381" t="s">
        <v>170</v>
      </c>
    </row>
    <row r="24" spans="2:31" s="80" customFormat="1" ht="15" customHeight="1" x14ac:dyDescent="0.2">
      <c r="B24" s="75"/>
      <c r="C24" s="562"/>
      <c r="D24" s="563"/>
      <c r="E24" s="608"/>
      <c r="F24" s="557"/>
      <c r="G24" s="608"/>
      <c r="H24" s="611"/>
      <c r="I24" s="94" t="s">
        <v>29</v>
      </c>
      <c r="J24" s="614"/>
      <c r="K24" s="557"/>
      <c r="L24" s="95" t="s">
        <v>30</v>
      </c>
      <c r="M24" s="95" t="s">
        <v>31</v>
      </c>
      <c r="N24" s="318" t="str">
        <f>IF('Foglio di base'!$I$33="","",'Foglio di base'!$I$33)</f>
        <v/>
      </c>
      <c r="O24" s="318" t="str">
        <f>IF('Foglio di base'!$J$33="","",'Foglio di base'!$J$33)</f>
        <v/>
      </c>
      <c r="P24" s="318" t="str">
        <f>IF('Foglio di base'!$K$33="","",'Foglio di base'!$K$33)</f>
        <v/>
      </c>
      <c r="Q24" s="318" t="str">
        <f>IF('Foglio di base'!$L$33="","",'Foglio di base'!$L$33)</f>
        <v/>
      </c>
      <c r="R24" s="95" t="s">
        <v>99</v>
      </c>
      <c r="S24" s="562"/>
      <c r="T24" s="563"/>
      <c r="U24" s="75"/>
      <c r="V24" s="117"/>
      <c r="W24" s="117"/>
      <c r="X24" s="117"/>
      <c r="Y24" s="117"/>
      <c r="Z24" s="117"/>
      <c r="AA24" s="117"/>
      <c r="AB24" s="121">
        <v>8</v>
      </c>
      <c r="AC24" s="381" t="s">
        <v>171</v>
      </c>
      <c r="AD24" s="118"/>
      <c r="AE24" s="119"/>
    </row>
    <row r="25" spans="2:31" s="61" customFormat="1" x14ac:dyDescent="0.2">
      <c r="B25" s="27"/>
      <c r="C25" s="575"/>
      <c r="D25" s="575"/>
      <c r="E25" s="85">
        <v>1</v>
      </c>
      <c r="F25" s="85">
        <v>2</v>
      </c>
      <c r="G25" s="85">
        <v>3</v>
      </c>
      <c r="H25" s="91">
        <v>4</v>
      </c>
      <c r="I25" s="92">
        <v>5</v>
      </c>
      <c r="J25" s="93">
        <v>6</v>
      </c>
      <c r="K25" s="93">
        <v>7</v>
      </c>
      <c r="L25" s="85">
        <v>8</v>
      </c>
      <c r="M25" s="85">
        <v>9</v>
      </c>
      <c r="N25" s="85">
        <v>10</v>
      </c>
      <c r="O25" s="85">
        <v>11</v>
      </c>
      <c r="P25" s="85">
        <v>12</v>
      </c>
      <c r="Q25" s="85">
        <v>13</v>
      </c>
      <c r="R25" s="85">
        <v>14</v>
      </c>
      <c r="S25" s="580">
        <v>15</v>
      </c>
      <c r="T25" s="581"/>
      <c r="U25" s="27"/>
      <c r="V25" s="120" t="s">
        <v>16</v>
      </c>
      <c r="W25" s="120" t="s">
        <v>9</v>
      </c>
      <c r="X25" s="120" t="s">
        <v>17</v>
      </c>
      <c r="Y25" s="120"/>
      <c r="Z25" s="120"/>
      <c r="AA25" s="120"/>
      <c r="AB25" s="121">
        <v>9</v>
      </c>
      <c r="AC25" s="381" t="s">
        <v>172</v>
      </c>
      <c r="AD25" s="122"/>
      <c r="AE25" s="122"/>
    </row>
    <row r="26" spans="2:31" s="61" customFormat="1" ht="24" customHeight="1" x14ac:dyDescent="0.2">
      <c r="B26" s="27"/>
      <c r="C26" s="59">
        <v>1</v>
      </c>
      <c r="D26" s="76" t="s">
        <v>131</v>
      </c>
      <c r="E26" s="258"/>
      <c r="F26" s="258"/>
      <c r="G26" s="258"/>
      <c r="H26" s="8">
        <f>IF((E26+F26+G26)&lt;1,0,IF($K$17="",0,W26*1400))</f>
        <v>0</v>
      </c>
      <c r="I26" s="14">
        <f>IF(H26=0,(E26+F26+G26),IF((E26+F26+G26)&lt;1401,0,(E26+F26+G26-H26)))</f>
        <v>0</v>
      </c>
      <c r="J26" s="259"/>
      <c r="K26" s="259"/>
      <c r="L26" s="5">
        <f>E26+F26+J26+K26</f>
        <v>0</v>
      </c>
      <c r="M26" s="39">
        <f t="shared" ref="M26:M37" si="0">ROUND((I26*X26%)/5,2)*5</f>
        <v>0</v>
      </c>
      <c r="N26" s="258">
        <f>IF($N$24="",0,ROUND(($I26*$N$24%)/5,2)*5)</f>
        <v>0</v>
      </c>
      <c r="O26" s="258">
        <f>IF($O$24="",0,ROUND(($I26*$O$24%)/5,2)*5)</f>
        <v>0</v>
      </c>
      <c r="P26" s="258">
        <f>IF($P$24="",0,ROUND(($I26*$P$24%)/5,2)*5)</f>
        <v>0</v>
      </c>
      <c r="Q26" s="258">
        <f>IF($Q$24="",0,ROUND(($I26*$Q$24%)/5,2)*5)</f>
        <v>0</v>
      </c>
      <c r="R26" s="5">
        <f>L26-M26-N26-O26-P26-Q26</f>
        <v>0</v>
      </c>
      <c r="S26" s="573"/>
      <c r="T26" s="574"/>
      <c r="U26" s="27"/>
      <c r="V26" s="382">
        <f>12*$S$6+1</f>
        <v>24301</v>
      </c>
      <c r="W26" s="383" t="e">
        <f>IF($V26&gt;$V$9,1,0)</f>
        <v>#VALUE!</v>
      </c>
      <c r="X26" s="383">
        <f>IF($K$17="",'Foglio di base'!AH7,IF(W26=0,'Foglio di base'!AH7,'Foglio di base'!AH11))</f>
        <v>6.4</v>
      </c>
      <c r="Y26" s="120" t="str">
        <f>IF((E26+F26+G26)=0,"",1)</f>
        <v/>
      </c>
      <c r="Z26" s="120"/>
      <c r="AA26" s="120"/>
      <c r="AB26" s="121">
        <v>10</v>
      </c>
      <c r="AC26" s="381" t="s">
        <v>173</v>
      </c>
      <c r="AD26" s="122"/>
      <c r="AE26" s="122"/>
    </row>
    <row r="27" spans="2:31" s="61" customFormat="1" ht="24" customHeight="1" x14ac:dyDescent="0.2">
      <c r="B27" s="27"/>
      <c r="C27" s="85">
        <v>2</v>
      </c>
      <c r="D27" s="77" t="s">
        <v>0</v>
      </c>
      <c r="E27" s="258"/>
      <c r="F27" s="258"/>
      <c r="G27" s="258"/>
      <c r="H27" s="8">
        <f>IF((E27+F27+G27)&lt;1,0,IF($K$17="",0,W27*1400))</f>
        <v>0</v>
      </c>
      <c r="I27" s="14">
        <f>IF(H27=0,(E27+F27+G27),IF((E27+F27+G27)&lt;1401,0,(E27+F27+G27-H27)))</f>
        <v>0</v>
      </c>
      <c r="J27" s="259"/>
      <c r="K27" s="259"/>
      <c r="L27" s="39">
        <f>E27+F27+J27+K27</f>
        <v>0</v>
      </c>
      <c r="M27" s="39">
        <f t="shared" si="0"/>
        <v>0</v>
      </c>
      <c r="N27" s="258">
        <f t="shared" ref="N27:N37" si="1">IF($N$24="",0,ROUND(($I27*$N$24%)/5,2)*5)</f>
        <v>0</v>
      </c>
      <c r="O27" s="258">
        <f t="shared" ref="O27:O37" si="2">IF($O$24="",0,ROUND(($I27*$O$24%)/5,2)*5)</f>
        <v>0</v>
      </c>
      <c r="P27" s="258">
        <f t="shared" ref="P27:P37" si="3">IF($P$24="",0,ROUND(($I27*$P$24%)/5,2)*5)</f>
        <v>0</v>
      </c>
      <c r="Q27" s="258">
        <f t="shared" ref="Q27:Q37" si="4">IF($Q$24="",0,ROUND(($I27*$Q$24%)/5,2)*5)</f>
        <v>0</v>
      </c>
      <c r="R27" s="5">
        <f t="shared" ref="R27:R37" si="5">L27-M27-N27-O27-P27-Q27</f>
        <v>0</v>
      </c>
      <c r="S27" s="573"/>
      <c r="T27" s="574"/>
      <c r="U27" s="27"/>
      <c r="V27" s="382">
        <f>12*$S$6+2</f>
        <v>24302</v>
      </c>
      <c r="W27" s="383" t="e">
        <f t="shared" ref="W27:W37" si="6">IF($V27&gt;$V$9,1,0)</f>
        <v>#VALUE!</v>
      </c>
      <c r="X27" s="383">
        <f>IF($K$17="",'Foglio di base'!AH7,IF(W27=0,'Foglio di base'!AH7,'Foglio di base'!AH11))</f>
        <v>6.4</v>
      </c>
      <c r="Y27" s="120" t="str">
        <f>IF((E27+F27+G27)=0,"",2)</f>
        <v/>
      </c>
      <c r="Z27" s="120"/>
      <c r="AA27" s="120"/>
      <c r="AB27" s="121">
        <v>11</v>
      </c>
      <c r="AC27" s="381" t="s">
        <v>174</v>
      </c>
      <c r="AD27" s="122"/>
      <c r="AE27" s="122"/>
    </row>
    <row r="28" spans="2:31" s="61" customFormat="1" ht="24" customHeight="1" x14ac:dyDescent="0.2">
      <c r="B28" s="27"/>
      <c r="C28" s="85">
        <v>3</v>
      </c>
      <c r="D28" s="77" t="s">
        <v>132</v>
      </c>
      <c r="E28" s="258"/>
      <c r="F28" s="258"/>
      <c r="G28" s="258"/>
      <c r="H28" s="8">
        <f t="shared" ref="H28:H37" si="7">IF((E28+F28+G28)&lt;1,0,IF($K$17="",0,W28*1400))</f>
        <v>0</v>
      </c>
      <c r="I28" s="14">
        <f t="shared" ref="I28:I37" si="8">IF(H28=0,(E28+F28+G28),IF((E28+F28+G28)&lt;1401,0,(E28+F28+G28-H28)))</f>
        <v>0</v>
      </c>
      <c r="J28" s="259"/>
      <c r="K28" s="259"/>
      <c r="L28" s="39">
        <f t="shared" ref="L28:L37" si="9">E28+F28+J28+K28</f>
        <v>0</v>
      </c>
      <c r="M28" s="39">
        <f t="shared" si="0"/>
        <v>0</v>
      </c>
      <c r="N28" s="258">
        <f t="shared" si="1"/>
        <v>0</v>
      </c>
      <c r="O28" s="258">
        <f t="shared" si="2"/>
        <v>0</v>
      </c>
      <c r="P28" s="258">
        <f t="shared" si="3"/>
        <v>0</v>
      </c>
      <c r="Q28" s="258">
        <f t="shared" si="4"/>
        <v>0</v>
      </c>
      <c r="R28" s="5">
        <f t="shared" si="5"/>
        <v>0</v>
      </c>
      <c r="S28" s="573"/>
      <c r="T28" s="574"/>
      <c r="U28" s="27"/>
      <c r="V28" s="382">
        <f>12*$S$6+3</f>
        <v>24303</v>
      </c>
      <c r="W28" s="383" t="e">
        <f t="shared" si="6"/>
        <v>#VALUE!</v>
      </c>
      <c r="X28" s="383">
        <f>IF($K$17="",'Foglio di base'!AH7,IF(W28=0,'Foglio di base'!AH7,'Foglio di base'!AH11))</f>
        <v>6.4</v>
      </c>
      <c r="Y28" s="120" t="str">
        <f>IF((E28+F28+G28)=0,"",3)</f>
        <v/>
      </c>
      <c r="Z28" s="120"/>
      <c r="AA28" s="120"/>
      <c r="AB28" s="121">
        <v>12</v>
      </c>
      <c r="AC28" s="381" t="s">
        <v>175</v>
      </c>
      <c r="AD28" s="122"/>
      <c r="AE28" s="122"/>
    </row>
    <row r="29" spans="2:31" s="61" customFormat="1" ht="24" customHeight="1" x14ac:dyDescent="0.2">
      <c r="B29" s="27"/>
      <c r="C29" s="85">
        <v>4</v>
      </c>
      <c r="D29" s="77" t="s">
        <v>133</v>
      </c>
      <c r="E29" s="258"/>
      <c r="F29" s="258"/>
      <c r="G29" s="258"/>
      <c r="H29" s="8">
        <f t="shared" si="7"/>
        <v>0</v>
      </c>
      <c r="I29" s="14">
        <f t="shared" si="8"/>
        <v>0</v>
      </c>
      <c r="J29" s="259"/>
      <c r="K29" s="259"/>
      <c r="L29" s="39">
        <f t="shared" si="9"/>
        <v>0</v>
      </c>
      <c r="M29" s="39">
        <f t="shared" si="0"/>
        <v>0</v>
      </c>
      <c r="N29" s="258">
        <f t="shared" si="1"/>
        <v>0</v>
      </c>
      <c r="O29" s="258">
        <f t="shared" si="2"/>
        <v>0</v>
      </c>
      <c r="P29" s="258">
        <f t="shared" si="3"/>
        <v>0</v>
      </c>
      <c r="Q29" s="258">
        <f t="shared" si="4"/>
        <v>0</v>
      </c>
      <c r="R29" s="5">
        <f t="shared" si="5"/>
        <v>0</v>
      </c>
      <c r="S29" s="573"/>
      <c r="T29" s="574"/>
      <c r="U29" s="27"/>
      <c r="V29" s="382">
        <f>12*$S$6+4</f>
        <v>24304</v>
      </c>
      <c r="W29" s="383" t="e">
        <f t="shared" si="6"/>
        <v>#VALUE!</v>
      </c>
      <c r="X29" s="383">
        <f>IF($K$17="",'Foglio di base'!AH7,IF(W29=0,'Foglio di base'!AH7,'Foglio di base'!AH11))</f>
        <v>6.4</v>
      </c>
      <c r="Y29" s="120" t="str">
        <f>IF((E29+F29+G29)=0,"",4)</f>
        <v/>
      </c>
      <c r="Z29" s="120"/>
      <c r="AA29" s="120"/>
      <c r="AB29" s="121"/>
      <c r="AC29" s="115"/>
      <c r="AD29" s="122"/>
      <c r="AE29" s="122"/>
    </row>
    <row r="30" spans="2:31" s="61" customFormat="1" ht="24" customHeight="1" x14ac:dyDescent="0.2">
      <c r="B30" s="27"/>
      <c r="C30" s="85">
        <v>5</v>
      </c>
      <c r="D30" s="77" t="s">
        <v>134</v>
      </c>
      <c r="E30" s="258"/>
      <c r="F30" s="258"/>
      <c r="G30" s="258"/>
      <c r="H30" s="8">
        <f t="shared" si="7"/>
        <v>0</v>
      </c>
      <c r="I30" s="14">
        <f t="shared" si="8"/>
        <v>0</v>
      </c>
      <c r="J30" s="259"/>
      <c r="K30" s="259"/>
      <c r="L30" s="39">
        <f t="shared" si="9"/>
        <v>0</v>
      </c>
      <c r="M30" s="39">
        <f t="shared" si="0"/>
        <v>0</v>
      </c>
      <c r="N30" s="258">
        <f t="shared" si="1"/>
        <v>0</v>
      </c>
      <c r="O30" s="258">
        <f t="shared" si="2"/>
        <v>0</v>
      </c>
      <c r="P30" s="258">
        <f t="shared" si="3"/>
        <v>0</v>
      </c>
      <c r="Q30" s="258">
        <f t="shared" si="4"/>
        <v>0</v>
      </c>
      <c r="R30" s="5">
        <f t="shared" si="5"/>
        <v>0</v>
      </c>
      <c r="S30" s="573"/>
      <c r="T30" s="574"/>
      <c r="U30" s="27"/>
      <c r="V30" s="382">
        <f>12*$S$6+5</f>
        <v>24305</v>
      </c>
      <c r="W30" s="383" t="e">
        <f t="shared" si="6"/>
        <v>#VALUE!</v>
      </c>
      <c r="X30" s="383">
        <f>IF($K$17="",'Foglio di base'!AH7,IF(W30=0,'Foglio di base'!AH7,'Foglio di base'!AH11))</f>
        <v>6.4</v>
      </c>
      <c r="Y30" s="120" t="str">
        <f>IF((E30+F30+G30)=0,"",5)</f>
        <v/>
      </c>
      <c r="Z30" s="120"/>
      <c r="AA30" s="120"/>
      <c r="AB30" s="121"/>
      <c r="AC30" s="121"/>
      <c r="AD30" s="122"/>
      <c r="AE30" s="122"/>
    </row>
    <row r="31" spans="2:31" s="61" customFormat="1" ht="24" customHeight="1" x14ac:dyDescent="0.2">
      <c r="B31" s="27"/>
      <c r="C31" s="85">
        <v>6</v>
      </c>
      <c r="D31" s="77" t="s">
        <v>135</v>
      </c>
      <c r="E31" s="258"/>
      <c r="F31" s="258"/>
      <c r="G31" s="258"/>
      <c r="H31" s="8">
        <f t="shared" si="7"/>
        <v>0</v>
      </c>
      <c r="I31" s="14">
        <f t="shared" si="8"/>
        <v>0</v>
      </c>
      <c r="J31" s="259"/>
      <c r="K31" s="259"/>
      <c r="L31" s="39">
        <f t="shared" si="9"/>
        <v>0</v>
      </c>
      <c r="M31" s="39">
        <f t="shared" si="0"/>
        <v>0</v>
      </c>
      <c r="N31" s="258">
        <f t="shared" si="1"/>
        <v>0</v>
      </c>
      <c r="O31" s="258">
        <f t="shared" si="2"/>
        <v>0</v>
      </c>
      <c r="P31" s="258">
        <f t="shared" si="3"/>
        <v>0</v>
      </c>
      <c r="Q31" s="258">
        <f t="shared" si="4"/>
        <v>0</v>
      </c>
      <c r="R31" s="5">
        <f t="shared" si="5"/>
        <v>0</v>
      </c>
      <c r="S31" s="573"/>
      <c r="T31" s="574"/>
      <c r="U31" s="27"/>
      <c r="V31" s="382">
        <f>12*$S$6+6</f>
        <v>24306</v>
      </c>
      <c r="W31" s="383" t="e">
        <f t="shared" si="6"/>
        <v>#VALUE!</v>
      </c>
      <c r="X31" s="383">
        <f>IF($K$17="",'Foglio di base'!AH7,IF(W31=0,'Foglio di base'!AH7,'Foglio di base'!AH11))</f>
        <v>6.4</v>
      </c>
      <c r="Y31" s="120" t="str">
        <f>IF((E31+F31+G31)=0,"",6)</f>
        <v/>
      </c>
      <c r="Z31" s="120"/>
      <c r="AA31" s="120"/>
      <c r="AB31" s="121"/>
      <c r="AC31" s="121"/>
      <c r="AD31" s="122"/>
      <c r="AE31" s="122"/>
    </row>
    <row r="32" spans="2:31" s="61" customFormat="1" ht="24" customHeight="1" x14ac:dyDescent="0.2">
      <c r="B32" s="27"/>
      <c r="C32" s="85">
        <v>7</v>
      </c>
      <c r="D32" s="77" t="s">
        <v>136</v>
      </c>
      <c r="E32" s="258"/>
      <c r="F32" s="258"/>
      <c r="G32" s="258"/>
      <c r="H32" s="8">
        <f t="shared" si="7"/>
        <v>0</v>
      </c>
      <c r="I32" s="14">
        <f t="shared" si="8"/>
        <v>0</v>
      </c>
      <c r="J32" s="259"/>
      <c r="K32" s="259"/>
      <c r="L32" s="39">
        <f t="shared" si="9"/>
        <v>0</v>
      </c>
      <c r="M32" s="39">
        <f t="shared" si="0"/>
        <v>0</v>
      </c>
      <c r="N32" s="258">
        <f t="shared" si="1"/>
        <v>0</v>
      </c>
      <c r="O32" s="258">
        <f t="shared" si="2"/>
        <v>0</v>
      </c>
      <c r="P32" s="258">
        <f t="shared" si="3"/>
        <v>0</v>
      </c>
      <c r="Q32" s="258">
        <f t="shared" si="4"/>
        <v>0</v>
      </c>
      <c r="R32" s="5">
        <f t="shared" si="5"/>
        <v>0</v>
      </c>
      <c r="S32" s="573"/>
      <c r="T32" s="574"/>
      <c r="U32" s="27"/>
      <c r="V32" s="382">
        <f>12*$S$6+7</f>
        <v>24307</v>
      </c>
      <c r="W32" s="383" t="e">
        <f t="shared" si="6"/>
        <v>#VALUE!</v>
      </c>
      <c r="X32" s="383">
        <f>IF($K$17="",'Foglio di base'!AH7,IF(W32=0,'Foglio di base'!AH7,'Foglio di base'!AH11))</f>
        <v>6.4</v>
      </c>
      <c r="Y32" s="120" t="str">
        <f>IF((E32+F32+G32)=0,"",7)</f>
        <v/>
      </c>
      <c r="Z32" s="120"/>
      <c r="AA32" s="120"/>
      <c r="AB32" s="121"/>
      <c r="AC32" s="121"/>
      <c r="AD32" s="122"/>
      <c r="AE32" s="122"/>
    </row>
    <row r="33" spans="1:31" s="61" customFormat="1" ht="24" customHeight="1" x14ac:dyDescent="0.2">
      <c r="B33" s="27"/>
      <c r="C33" s="85">
        <v>8</v>
      </c>
      <c r="D33" s="77" t="s">
        <v>137</v>
      </c>
      <c r="E33" s="258"/>
      <c r="F33" s="258"/>
      <c r="G33" s="258"/>
      <c r="H33" s="8">
        <f t="shared" si="7"/>
        <v>0</v>
      </c>
      <c r="I33" s="14">
        <f t="shared" si="8"/>
        <v>0</v>
      </c>
      <c r="J33" s="259"/>
      <c r="K33" s="259"/>
      <c r="L33" s="39">
        <f t="shared" si="9"/>
        <v>0</v>
      </c>
      <c r="M33" s="39">
        <f t="shared" si="0"/>
        <v>0</v>
      </c>
      <c r="N33" s="258">
        <f t="shared" si="1"/>
        <v>0</v>
      </c>
      <c r="O33" s="258">
        <f t="shared" si="2"/>
        <v>0</v>
      </c>
      <c r="P33" s="258">
        <f t="shared" si="3"/>
        <v>0</v>
      </c>
      <c r="Q33" s="258">
        <f t="shared" si="4"/>
        <v>0</v>
      </c>
      <c r="R33" s="5">
        <f t="shared" si="5"/>
        <v>0</v>
      </c>
      <c r="S33" s="573"/>
      <c r="T33" s="574"/>
      <c r="U33" s="27"/>
      <c r="V33" s="382">
        <f>12*$S$6+8</f>
        <v>24308</v>
      </c>
      <c r="W33" s="383" t="e">
        <f t="shared" si="6"/>
        <v>#VALUE!</v>
      </c>
      <c r="X33" s="383">
        <f>IF($K$17="",'Foglio di base'!AH7,IF(W33=0,'Foglio di base'!AH7,'Foglio di base'!AH11))</f>
        <v>6.4</v>
      </c>
      <c r="Y33" s="120" t="str">
        <f>IF((E33+F33+G33)=0,"",8)</f>
        <v/>
      </c>
      <c r="Z33" s="120"/>
      <c r="AA33" s="120"/>
      <c r="AB33" s="121"/>
      <c r="AC33" s="121"/>
      <c r="AD33" s="122"/>
      <c r="AE33" s="122"/>
    </row>
    <row r="34" spans="1:31" s="61" customFormat="1" ht="24" customHeight="1" x14ac:dyDescent="0.2">
      <c r="B34" s="27"/>
      <c r="C34" s="85">
        <v>9</v>
      </c>
      <c r="D34" s="77" t="s">
        <v>138</v>
      </c>
      <c r="E34" s="258"/>
      <c r="F34" s="258"/>
      <c r="G34" s="258"/>
      <c r="H34" s="8">
        <f t="shared" si="7"/>
        <v>0</v>
      </c>
      <c r="I34" s="14">
        <f t="shared" si="8"/>
        <v>0</v>
      </c>
      <c r="J34" s="259"/>
      <c r="K34" s="259"/>
      <c r="L34" s="39">
        <f t="shared" si="9"/>
        <v>0</v>
      </c>
      <c r="M34" s="39">
        <f t="shared" si="0"/>
        <v>0</v>
      </c>
      <c r="N34" s="258">
        <f t="shared" si="1"/>
        <v>0</v>
      </c>
      <c r="O34" s="258">
        <f t="shared" si="2"/>
        <v>0</v>
      </c>
      <c r="P34" s="258">
        <f t="shared" si="3"/>
        <v>0</v>
      </c>
      <c r="Q34" s="258">
        <f t="shared" si="4"/>
        <v>0</v>
      </c>
      <c r="R34" s="5">
        <f t="shared" si="5"/>
        <v>0</v>
      </c>
      <c r="S34" s="573"/>
      <c r="T34" s="574"/>
      <c r="U34" s="27"/>
      <c r="V34" s="382">
        <f>12*$S$6+9</f>
        <v>24309</v>
      </c>
      <c r="W34" s="383" t="e">
        <f t="shared" si="6"/>
        <v>#VALUE!</v>
      </c>
      <c r="X34" s="383">
        <f>IF($K$17="",'Foglio di base'!AH7,IF(W34=0,'Foglio di base'!AH7,'Foglio di base'!AH11))</f>
        <v>6.4</v>
      </c>
      <c r="Y34" s="120" t="str">
        <f>IF((E34+F34+G34)=0,"",9)</f>
        <v/>
      </c>
      <c r="Z34" s="120"/>
      <c r="AA34" s="120"/>
      <c r="AB34" s="121"/>
      <c r="AC34" s="121"/>
      <c r="AD34" s="122"/>
      <c r="AE34" s="122"/>
    </row>
    <row r="35" spans="1:31" s="61" customFormat="1" ht="24" customHeight="1" x14ac:dyDescent="0.2">
      <c r="B35" s="27"/>
      <c r="C35" s="85">
        <v>10</v>
      </c>
      <c r="D35" s="77" t="s">
        <v>139</v>
      </c>
      <c r="E35" s="258"/>
      <c r="F35" s="258"/>
      <c r="G35" s="258"/>
      <c r="H35" s="8">
        <f t="shared" si="7"/>
        <v>0</v>
      </c>
      <c r="I35" s="14">
        <f t="shared" si="8"/>
        <v>0</v>
      </c>
      <c r="J35" s="259"/>
      <c r="K35" s="259"/>
      <c r="L35" s="39">
        <f t="shared" si="9"/>
        <v>0</v>
      </c>
      <c r="M35" s="39">
        <f t="shared" si="0"/>
        <v>0</v>
      </c>
      <c r="N35" s="258">
        <f t="shared" si="1"/>
        <v>0</v>
      </c>
      <c r="O35" s="258">
        <f t="shared" si="2"/>
        <v>0</v>
      </c>
      <c r="P35" s="258">
        <f t="shared" si="3"/>
        <v>0</v>
      </c>
      <c r="Q35" s="258">
        <f t="shared" si="4"/>
        <v>0</v>
      </c>
      <c r="R35" s="5">
        <f t="shared" si="5"/>
        <v>0</v>
      </c>
      <c r="S35" s="573"/>
      <c r="T35" s="574"/>
      <c r="U35" s="27"/>
      <c r="V35" s="382">
        <f>12*$S$6+10</f>
        <v>24310</v>
      </c>
      <c r="W35" s="383" t="e">
        <f t="shared" si="6"/>
        <v>#VALUE!</v>
      </c>
      <c r="X35" s="383">
        <f>IF($K$17="",'Foglio di base'!AH7,IF(W35=0,'Foglio di base'!AH7,'Foglio di base'!AH11))</f>
        <v>6.4</v>
      </c>
      <c r="Y35" s="120" t="str">
        <f>IF((E35+F35+G35)=0,"",10)</f>
        <v/>
      </c>
      <c r="Z35" s="120"/>
      <c r="AA35" s="120"/>
      <c r="AB35" s="121"/>
      <c r="AC35" s="121"/>
      <c r="AD35" s="122"/>
      <c r="AE35" s="122"/>
    </row>
    <row r="36" spans="1:31" s="61" customFormat="1" ht="24" customHeight="1" x14ac:dyDescent="0.2">
      <c r="B36" s="27"/>
      <c r="C36" s="85">
        <v>11</v>
      </c>
      <c r="D36" s="77" t="s">
        <v>6</v>
      </c>
      <c r="E36" s="258"/>
      <c r="F36" s="258"/>
      <c r="G36" s="258"/>
      <c r="H36" s="8">
        <f t="shared" si="7"/>
        <v>0</v>
      </c>
      <c r="I36" s="14">
        <f t="shared" si="8"/>
        <v>0</v>
      </c>
      <c r="J36" s="259"/>
      <c r="K36" s="259"/>
      <c r="L36" s="39">
        <f t="shared" si="9"/>
        <v>0</v>
      </c>
      <c r="M36" s="39">
        <f t="shared" si="0"/>
        <v>0</v>
      </c>
      <c r="N36" s="258">
        <f t="shared" si="1"/>
        <v>0</v>
      </c>
      <c r="O36" s="258">
        <f t="shared" si="2"/>
        <v>0</v>
      </c>
      <c r="P36" s="258">
        <f t="shared" si="3"/>
        <v>0</v>
      </c>
      <c r="Q36" s="258">
        <f t="shared" si="4"/>
        <v>0</v>
      </c>
      <c r="R36" s="5">
        <f t="shared" si="5"/>
        <v>0</v>
      </c>
      <c r="S36" s="573"/>
      <c r="T36" s="574"/>
      <c r="U36" s="27"/>
      <c r="V36" s="382">
        <f>12*$S$6+11</f>
        <v>24311</v>
      </c>
      <c r="W36" s="383" t="e">
        <f t="shared" si="6"/>
        <v>#VALUE!</v>
      </c>
      <c r="X36" s="383">
        <f>IF($K$17="",'Foglio di base'!AH7,IF(W36=0,'Foglio di base'!AH7,'Foglio di base'!AH11))</f>
        <v>6.4</v>
      </c>
      <c r="Y36" s="120" t="str">
        <f>IF((E36+F36+G36)=0,"",11)</f>
        <v/>
      </c>
      <c r="Z36" s="120"/>
      <c r="AA36" s="120"/>
      <c r="AB36" s="121"/>
      <c r="AC36" s="121"/>
      <c r="AD36" s="122"/>
      <c r="AE36" s="122"/>
    </row>
    <row r="37" spans="1:31" s="61" customFormat="1" ht="24" customHeight="1" thickBot="1" x14ac:dyDescent="0.25">
      <c r="B37" s="27"/>
      <c r="C37" s="85">
        <v>12</v>
      </c>
      <c r="D37" s="78" t="s">
        <v>140</v>
      </c>
      <c r="E37" s="258"/>
      <c r="F37" s="258"/>
      <c r="G37" s="258"/>
      <c r="H37" s="8">
        <f t="shared" si="7"/>
        <v>0</v>
      </c>
      <c r="I37" s="90">
        <f t="shared" si="8"/>
        <v>0</v>
      </c>
      <c r="J37" s="259"/>
      <c r="K37" s="259"/>
      <c r="L37" s="39">
        <f t="shared" si="9"/>
        <v>0</v>
      </c>
      <c r="M37" s="39">
        <f t="shared" si="0"/>
        <v>0</v>
      </c>
      <c r="N37" s="258">
        <f t="shared" si="1"/>
        <v>0</v>
      </c>
      <c r="O37" s="258">
        <f t="shared" si="2"/>
        <v>0</v>
      </c>
      <c r="P37" s="258">
        <f t="shared" si="3"/>
        <v>0</v>
      </c>
      <c r="Q37" s="258">
        <f t="shared" si="4"/>
        <v>0</v>
      </c>
      <c r="R37" s="5">
        <f t="shared" si="5"/>
        <v>0</v>
      </c>
      <c r="S37" s="573"/>
      <c r="T37" s="574"/>
      <c r="U37" s="27"/>
      <c r="V37" s="382">
        <f>12*$S$6+12</f>
        <v>24312</v>
      </c>
      <c r="W37" s="383" t="e">
        <f t="shared" si="6"/>
        <v>#VALUE!</v>
      </c>
      <c r="X37" s="383">
        <f>IF($K$17="",'Foglio di base'!AH7,IF(W37=0,'Foglio di base'!AH7,'Foglio di base'!AH11))</f>
        <v>6.4</v>
      </c>
      <c r="Y37" s="120" t="str">
        <f>IF((E37+F37+G37)=0,"",12)</f>
        <v/>
      </c>
      <c r="Z37" s="120"/>
      <c r="AA37" s="120"/>
      <c r="AB37" s="121"/>
      <c r="AC37" s="121"/>
      <c r="AD37" s="122"/>
      <c r="AE37" s="122"/>
    </row>
    <row r="38" spans="1:31" s="66" customFormat="1" ht="16.5" customHeight="1" x14ac:dyDescent="0.2">
      <c r="B38" s="27"/>
      <c r="C38" s="62" t="e">
        <f>IF(M82&gt;=-1,"",IF((E37+F37+G37)&lt;&gt;0,"Al dipendente vanno rimborsati:","Se è l'ultimo versamento del salario, al dipendente vanno rimborsati:"))</f>
        <v>#VALUE!</v>
      </c>
      <c r="D38" s="63"/>
      <c r="E38" s="64"/>
      <c r="F38" s="64"/>
      <c r="G38" s="64"/>
      <c r="H38" s="43"/>
      <c r="I38" s="40"/>
      <c r="J38" s="45" t="e">
        <f>IF(M82&lt;0,"contributi AD pagati in più","")</f>
        <v>#VALUE!</v>
      </c>
      <c r="K38" s="65"/>
      <c r="L38" s="43"/>
      <c r="M38" s="44" t="str">
        <f>IF(K17="","",IF(M82&gt;=-0.05,0,M82))</f>
        <v/>
      </c>
      <c r="N38" s="64"/>
      <c r="O38" s="64"/>
      <c r="P38" s="64"/>
      <c r="Q38" s="64"/>
      <c r="R38" s="43"/>
      <c r="S38" s="579"/>
      <c r="T38" s="579"/>
      <c r="U38" s="27"/>
      <c r="V38" s="208"/>
      <c r="W38" s="209"/>
      <c r="X38" s="120"/>
      <c r="Y38" s="120"/>
      <c r="Z38" s="120"/>
      <c r="AA38" s="120"/>
      <c r="AB38" s="123"/>
      <c r="AC38" s="123"/>
      <c r="AD38" s="124"/>
      <c r="AE38" s="124"/>
    </row>
    <row r="39" spans="1:31" s="66" customFormat="1" ht="16.5" customHeight="1" thickBot="1" x14ac:dyDescent="0.25">
      <c r="B39" s="27"/>
      <c r="C39" s="67" t="str">
        <f>IF(J39="","",IF((E37+F37+G37)&lt;&gt;0,"Al dipendente vanno rimborsati:","Se è l'ultimo versamento del salario, al dipendente vanno rimborsati:"))</f>
        <v/>
      </c>
      <c r="D39" s="68"/>
      <c r="E39" s="69"/>
      <c r="F39" s="69"/>
      <c r="G39" s="69"/>
      <c r="H39" s="40"/>
      <c r="I39" s="40"/>
      <c r="J39" s="42" t="str">
        <f>IF(K17="","",IF(M65&lt;-1,"franchigia per i pensionati",""))</f>
        <v/>
      </c>
      <c r="K39" s="70"/>
      <c r="L39" s="40"/>
      <c r="M39" s="41" t="str">
        <f>IF(K17="","",IF(M65&gt;=-1,0,M65))</f>
        <v/>
      </c>
      <c r="N39" s="69"/>
      <c r="O39" s="69"/>
      <c r="P39" s="69"/>
      <c r="Q39" s="69"/>
      <c r="R39" s="40"/>
      <c r="S39" s="582"/>
      <c r="T39" s="582"/>
      <c r="U39" s="27"/>
      <c r="V39" s="208"/>
      <c r="W39" s="209"/>
      <c r="X39" s="120"/>
      <c r="Y39" s="120"/>
      <c r="Z39" s="120"/>
      <c r="AA39" s="120"/>
      <c r="AB39" s="123"/>
      <c r="AC39" s="123"/>
      <c r="AD39" s="124"/>
      <c r="AE39" s="124"/>
    </row>
    <row r="40" spans="1:31" ht="22.5" customHeight="1" thickBot="1" x14ac:dyDescent="0.25">
      <c r="B40" s="47"/>
      <c r="C40" s="622" t="s">
        <v>159</v>
      </c>
      <c r="D40" s="623"/>
      <c r="E40" s="6">
        <f t="shared" ref="E40:L40" si="10">SUM(E26:E37)</f>
        <v>0</v>
      </c>
      <c r="F40" s="6">
        <f t="shared" si="10"/>
        <v>0</v>
      </c>
      <c r="G40" s="71">
        <f t="shared" si="10"/>
        <v>0</v>
      </c>
      <c r="H40" s="71">
        <f t="shared" si="10"/>
        <v>0</v>
      </c>
      <c r="I40" s="72">
        <f>IF((E40+F40+G40-H40)&lt;0,0,IF(Y17="2b",0,(E40+F40+G40-H40)))</f>
        <v>0</v>
      </c>
      <c r="J40" s="60">
        <f t="shared" si="10"/>
        <v>0</v>
      </c>
      <c r="K40" s="60">
        <f t="shared" si="10"/>
        <v>0</v>
      </c>
      <c r="L40" s="6">
        <f t="shared" si="10"/>
        <v>0</v>
      </c>
      <c r="M40" s="6">
        <f>IF(I40=0,0,SUM(M26:M39))</f>
        <v>0</v>
      </c>
      <c r="N40" s="6">
        <f>SUM(N26:N37)</f>
        <v>0</v>
      </c>
      <c r="O40" s="6">
        <f>SUM(O26:O37)</f>
        <v>0</v>
      </c>
      <c r="P40" s="6">
        <f>SUM(P26:P37)</f>
        <v>0</v>
      </c>
      <c r="Q40" s="6">
        <f>SUM(Q26:Q37)</f>
        <v>0</v>
      </c>
      <c r="R40" s="6">
        <f>L40-SUM(M40:Q40)</f>
        <v>0</v>
      </c>
      <c r="S40" s="573"/>
      <c r="T40" s="574"/>
      <c r="U40" s="47"/>
      <c r="V40" s="210"/>
      <c r="W40" s="120"/>
      <c r="X40" s="120"/>
      <c r="Y40" s="120"/>
      <c r="Z40" s="120"/>
      <c r="AA40" s="120"/>
    </row>
    <row r="41" spans="1:31" ht="9.75" customHeight="1" x14ac:dyDescent="0.25">
      <c r="B41" s="47"/>
      <c r="C41" s="73"/>
      <c r="D41" s="51"/>
      <c r="E41" s="47"/>
      <c r="F41" s="47"/>
      <c r="G41" s="47"/>
      <c r="H41" s="47"/>
      <c r="I41" s="47"/>
      <c r="J41" s="47"/>
      <c r="K41" s="47"/>
      <c r="L41" s="47"/>
      <c r="M41" s="47"/>
      <c r="N41" s="47"/>
      <c r="O41" s="47"/>
      <c r="P41" s="47"/>
      <c r="Q41" s="47"/>
      <c r="R41" s="74"/>
      <c r="S41" s="74"/>
      <c r="T41" s="74"/>
      <c r="U41" s="47"/>
      <c r="W41" s="114" t="e">
        <f>SUM(W26:W40)</f>
        <v>#VALUE!</v>
      </c>
      <c r="X41" s="120">
        <f>IF($K$17="",'Foglio di base'!AH7,IF(W41=0,'Foglio di base'!AH7,'Foglio di base'!AH11))</f>
        <v>6.4</v>
      </c>
      <c r="Y41" s="120"/>
      <c r="Z41" s="120"/>
      <c r="AA41" s="120"/>
    </row>
    <row r="42" spans="1:31" s="103" customFormat="1" ht="15.75" customHeight="1" x14ac:dyDescent="0.2">
      <c r="B42" s="104"/>
      <c r="C42" s="105" t="s">
        <v>160</v>
      </c>
      <c r="D42" s="106"/>
      <c r="E42" s="105"/>
      <c r="F42" s="105"/>
      <c r="G42" s="107"/>
      <c r="H42" s="107"/>
      <c r="I42" s="107"/>
      <c r="J42" s="107"/>
      <c r="K42" s="107"/>
      <c r="L42" s="105"/>
      <c r="M42" s="105" t="s">
        <v>162</v>
      </c>
      <c r="N42" s="105"/>
      <c r="O42" s="105"/>
      <c r="P42" s="105"/>
      <c r="Q42" s="105" t="s">
        <v>163</v>
      </c>
      <c r="R42" s="104"/>
      <c r="S42" s="104"/>
      <c r="T42" s="104"/>
      <c r="U42" s="104"/>
      <c r="V42" s="125"/>
      <c r="W42" s="125" t="s">
        <v>19</v>
      </c>
      <c r="X42" s="125"/>
      <c r="Y42" s="125"/>
      <c r="Z42" s="125"/>
      <c r="AA42" s="125"/>
      <c r="AB42" s="126"/>
      <c r="AC42" s="126"/>
      <c r="AD42" s="125"/>
      <c r="AE42" s="125"/>
    </row>
    <row r="43" spans="1:31" ht="15" customHeight="1" x14ac:dyDescent="0.2">
      <c r="B43" s="47"/>
      <c r="C43" s="616"/>
      <c r="D43" s="617"/>
      <c r="E43" s="617"/>
      <c r="F43" s="617"/>
      <c r="G43" s="617"/>
      <c r="H43" s="617"/>
      <c r="I43" s="617"/>
      <c r="J43" s="617"/>
      <c r="K43" s="618"/>
      <c r="L43" s="49"/>
      <c r="M43" s="600"/>
      <c r="N43" s="601"/>
      <c r="O43" s="47"/>
      <c r="P43" s="47"/>
      <c r="Q43" s="564"/>
      <c r="R43" s="565"/>
      <c r="S43" s="565"/>
      <c r="T43" s="566"/>
      <c r="U43" s="47"/>
    </row>
    <row r="44" spans="1:31" ht="15" customHeight="1" x14ac:dyDescent="0.2">
      <c r="B44" s="47"/>
      <c r="C44" s="619"/>
      <c r="D44" s="620"/>
      <c r="E44" s="620"/>
      <c r="F44" s="620"/>
      <c r="G44" s="620"/>
      <c r="H44" s="620"/>
      <c r="I44" s="620"/>
      <c r="J44" s="620"/>
      <c r="K44" s="621"/>
      <c r="L44" s="49"/>
      <c r="M44" s="602"/>
      <c r="N44" s="603"/>
      <c r="O44" s="47"/>
      <c r="P44" s="47"/>
      <c r="Q44" s="567"/>
      <c r="R44" s="568"/>
      <c r="S44" s="568"/>
      <c r="T44" s="569"/>
      <c r="U44" s="47"/>
    </row>
    <row r="45" spans="1:31" ht="15" customHeight="1" x14ac:dyDescent="0.2">
      <c r="B45" s="47"/>
      <c r="C45" s="576"/>
      <c r="D45" s="577"/>
      <c r="E45" s="577"/>
      <c r="F45" s="577"/>
      <c r="G45" s="577"/>
      <c r="H45" s="577"/>
      <c r="I45" s="577"/>
      <c r="J45" s="577"/>
      <c r="K45" s="578"/>
      <c r="L45" s="47"/>
      <c r="M45" s="604"/>
      <c r="N45" s="605"/>
      <c r="O45" s="47"/>
      <c r="P45" s="47"/>
      <c r="Q45" s="570"/>
      <c r="R45" s="571"/>
      <c r="S45" s="571"/>
      <c r="T45" s="572"/>
      <c r="U45" s="47"/>
    </row>
    <row r="46" spans="1:31" ht="7.5" customHeight="1" x14ac:dyDescent="0.2">
      <c r="B46" s="47"/>
      <c r="C46" s="319"/>
      <c r="D46" s="319"/>
      <c r="E46" s="319"/>
      <c r="F46" s="319"/>
      <c r="G46" s="319"/>
      <c r="H46" s="319"/>
      <c r="I46" s="319"/>
      <c r="J46" s="319"/>
      <c r="K46" s="319"/>
      <c r="L46" s="52"/>
      <c r="M46" s="257"/>
      <c r="N46" s="257"/>
      <c r="O46" s="52"/>
      <c r="P46" s="320"/>
      <c r="Q46" s="320"/>
      <c r="R46" s="320"/>
      <c r="S46" s="320"/>
      <c r="T46" s="320"/>
      <c r="U46" s="47"/>
    </row>
    <row r="47" spans="1:31" ht="11.25" customHeight="1" x14ac:dyDescent="0.2">
      <c r="B47" s="47"/>
      <c r="C47" s="434" t="s">
        <v>216</v>
      </c>
      <c r="D47" s="47"/>
      <c r="E47" s="47"/>
      <c r="F47" s="47"/>
      <c r="G47" s="47"/>
      <c r="H47" s="47"/>
      <c r="I47" s="47"/>
      <c r="J47" s="47"/>
      <c r="K47" s="47"/>
      <c r="L47" s="47"/>
      <c r="M47" s="47"/>
      <c r="N47" s="47"/>
      <c r="O47" s="47"/>
      <c r="P47" s="47"/>
      <c r="Q47" s="47"/>
      <c r="R47" s="47"/>
      <c r="S47" s="47"/>
      <c r="T47" s="447" t="str">
        <f>'Foglio di base'!N43</f>
        <v>© medisuisse 2025</v>
      </c>
      <c r="U47" s="47"/>
    </row>
    <row r="48" spans="1:31" s="79" customFormat="1" ht="2.25" customHeight="1" x14ac:dyDescent="0.2">
      <c r="A48" s="4"/>
      <c r="B48" s="47"/>
      <c r="C48" s="47"/>
      <c r="D48" s="47"/>
      <c r="E48" s="47"/>
      <c r="F48" s="47"/>
      <c r="G48" s="47"/>
      <c r="H48" s="47"/>
      <c r="I48" s="47"/>
      <c r="J48" s="47"/>
      <c r="K48" s="47"/>
      <c r="L48" s="47"/>
      <c r="M48" s="47"/>
      <c r="N48" s="47"/>
      <c r="O48" s="47"/>
      <c r="P48" s="47"/>
      <c r="Q48" s="47"/>
      <c r="R48" s="47"/>
      <c r="S48" s="47"/>
      <c r="T48" s="47"/>
      <c r="U48" s="47"/>
      <c r="V48" s="114"/>
      <c r="W48" s="114"/>
      <c r="X48" s="114"/>
      <c r="Y48" s="114"/>
      <c r="Z48" s="114"/>
      <c r="AA48" s="114"/>
      <c r="AB48" s="115"/>
      <c r="AC48" s="115"/>
      <c r="AD48" s="114"/>
      <c r="AE48" s="127"/>
    </row>
    <row r="49" spans="1:29" s="127" customFormat="1" hidden="1" x14ac:dyDescent="0.2">
      <c r="A49" s="196"/>
      <c r="B49" s="196"/>
      <c r="C49" s="448" t="str">
        <f>K15</f>
        <v/>
      </c>
      <c r="D49" s="196"/>
      <c r="E49" s="196"/>
      <c r="F49" s="196"/>
      <c r="G49" s="196"/>
      <c r="H49" s="196"/>
      <c r="I49" s="196"/>
      <c r="J49" s="196"/>
      <c r="K49" s="196"/>
      <c r="L49" s="196"/>
      <c r="M49" s="196"/>
      <c r="N49" s="196"/>
      <c r="O49" s="196"/>
      <c r="P49" s="196"/>
      <c r="Q49" s="196"/>
      <c r="R49" s="196"/>
      <c r="S49" s="196"/>
      <c r="T49" s="196"/>
      <c r="U49" s="196"/>
      <c r="AB49" s="128"/>
      <c r="AC49" s="128"/>
    </row>
    <row r="50" spans="1:29" s="129" customFormat="1" ht="15" hidden="1" customHeight="1" x14ac:dyDescent="0.2">
      <c r="A50" s="414"/>
      <c r="B50" s="196"/>
      <c r="C50" s="196"/>
      <c r="D50" s="197" t="s">
        <v>24</v>
      </c>
      <c r="E50" s="196"/>
      <c r="F50" s="196"/>
      <c r="G50" s="198" t="s">
        <v>18</v>
      </c>
      <c r="H50" s="196"/>
      <c r="I50" s="196"/>
      <c r="J50" s="196"/>
      <c r="K50" s="196"/>
      <c r="L50" s="196"/>
      <c r="M50" s="196"/>
      <c r="N50" s="196"/>
      <c r="O50" s="196"/>
      <c r="P50" s="196"/>
      <c r="Q50" s="196"/>
      <c r="R50" s="196"/>
      <c r="S50" s="196"/>
      <c r="T50" s="196"/>
      <c r="U50" s="196"/>
      <c r="AB50" s="128"/>
      <c r="AC50" s="128"/>
    </row>
    <row r="51" spans="1:29" s="129" customFormat="1" ht="15" hidden="1" customHeight="1" x14ac:dyDescent="0.2">
      <c r="A51" s="414"/>
      <c r="B51" s="197"/>
      <c r="C51" s="199"/>
      <c r="D51" s="199"/>
      <c r="E51" s="199"/>
      <c r="F51" s="200"/>
      <c r="G51" s="200" t="e">
        <f>IF(W26=0,0,(E26+F26+G26))</f>
        <v>#VALUE!</v>
      </c>
      <c r="H51" s="200" t="e">
        <f>IF(G51&lt;1,0,1400*W26)</f>
        <v>#VALUE!</v>
      </c>
      <c r="I51" s="200" t="e">
        <f>IF((G51-H51)&lt;1,0,(G51-H51))</f>
        <v>#VALUE!</v>
      </c>
      <c r="J51" s="197"/>
      <c r="K51" s="200"/>
      <c r="L51" s="197"/>
      <c r="M51" s="200" t="e">
        <f>IF(W26=0,0,M26)</f>
        <v>#VALUE!</v>
      </c>
      <c r="N51" s="197"/>
      <c r="O51" s="197"/>
      <c r="P51" s="197"/>
      <c r="Q51" s="197"/>
      <c r="R51" s="197"/>
      <c r="S51" s="197"/>
      <c r="T51" s="197"/>
      <c r="U51" s="197"/>
      <c r="AB51" s="128"/>
      <c r="AC51" s="128"/>
    </row>
    <row r="52" spans="1:29" s="129" customFormat="1" ht="15" hidden="1" customHeight="1" x14ac:dyDescent="0.2">
      <c r="A52" s="414"/>
      <c r="B52" s="197"/>
      <c r="C52" s="127"/>
      <c r="D52" s="127"/>
      <c r="E52" s="127"/>
      <c r="F52" s="200"/>
      <c r="G52" s="200" t="e">
        <f t="shared" ref="G52:G62" si="11">IF(W27=0,0,(E27+F27+G27))</f>
        <v>#VALUE!</v>
      </c>
      <c r="H52" s="200" t="e">
        <f t="shared" ref="H52:H62" si="12">IF(G52&lt;1,0,1400*W27)</f>
        <v>#VALUE!</v>
      </c>
      <c r="I52" s="200" t="e">
        <f t="shared" ref="I52:I62" si="13">IF((G52-H52)&lt;1,0,(G52-H52))</f>
        <v>#VALUE!</v>
      </c>
      <c r="J52" s="197"/>
      <c r="K52" s="201"/>
      <c r="L52" s="202"/>
      <c r="M52" s="200" t="e">
        <f t="shared" ref="M52:M62" si="14">IF(W27=0,0,M27)</f>
        <v>#VALUE!</v>
      </c>
      <c r="N52" s="203"/>
      <c r="O52" s="197"/>
      <c r="P52" s="197"/>
      <c r="Q52" s="197"/>
      <c r="R52" s="197"/>
      <c r="S52" s="197"/>
      <c r="T52" s="197"/>
      <c r="U52" s="197"/>
      <c r="AB52" s="128"/>
      <c r="AC52" s="128"/>
    </row>
    <row r="53" spans="1:29" s="129" customFormat="1" ht="15" hidden="1" customHeight="1" x14ac:dyDescent="0.2">
      <c r="A53" s="414"/>
      <c r="B53" s="197"/>
      <c r="C53" s="127"/>
      <c r="D53" s="127"/>
      <c r="E53" s="127"/>
      <c r="F53" s="200"/>
      <c r="G53" s="200" t="e">
        <f t="shared" si="11"/>
        <v>#VALUE!</v>
      </c>
      <c r="H53" s="200" t="e">
        <f t="shared" si="12"/>
        <v>#VALUE!</v>
      </c>
      <c r="I53" s="200" t="e">
        <f t="shared" si="13"/>
        <v>#VALUE!</v>
      </c>
      <c r="J53" s="197"/>
      <c r="K53" s="201"/>
      <c r="L53" s="202"/>
      <c r="M53" s="200" t="e">
        <f t="shared" si="14"/>
        <v>#VALUE!</v>
      </c>
      <c r="N53" s="203"/>
      <c r="O53" s="197"/>
      <c r="P53" s="197"/>
      <c r="Q53" s="197"/>
      <c r="R53" s="197"/>
      <c r="S53" s="197"/>
      <c r="T53" s="197"/>
      <c r="U53" s="197"/>
      <c r="AB53" s="128"/>
      <c r="AC53" s="128"/>
    </row>
    <row r="54" spans="1:29" s="129" customFormat="1" ht="15" hidden="1" customHeight="1" x14ac:dyDescent="0.2">
      <c r="A54" s="414"/>
      <c r="B54" s="197"/>
      <c r="C54" s="127"/>
      <c r="D54" s="127" t="str">
        <f>MID($C$49,2,1)</f>
        <v/>
      </c>
      <c r="E54" s="127"/>
      <c r="F54" s="200"/>
      <c r="G54" s="200" t="e">
        <f t="shared" si="11"/>
        <v>#VALUE!</v>
      </c>
      <c r="H54" s="200" t="e">
        <f t="shared" si="12"/>
        <v>#VALUE!</v>
      </c>
      <c r="I54" s="200" t="e">
        <f t="shared" si="13"/>
        <v>#VALUE!</v>
      </c>
      <c r="J54" s="197"/>
      <c r="K54" s="201"/>
      <c r="L54" s="202"/>
      <c r="M54" s="200" t="e">
        <f t="shared" si="14"/>
        <v>#VALUE!</v>
      </c>
      <c r="N54" s="204"/>
      <c r="O54" s="197"/>
      <c r="P54" s="197"/>
      <c r="Q54" s="197"/>
      <c r="R54" s="197"/>
      <c r="S54" s="197"/>
      <c r="T54" s="197"/>
      <c r="U54" s="197"/>
      <c r="AB54" s="128"/>
      <c r="AC54" s="128"/>
    </row>
    <row r="55" spans="1:29" s="129" customFormat="1" ht="15" hidden="1" customHeight="1" x14ac:dyDescent="0.2">
      <c r="A55" s="414"/>
      <c r="B55" s="197"/>
      <c r="C55" s="127"/>
      <c r="D55" s="127"/>
      <c r="E55" s="127"/>
      <c r="F55" s="200"/>
      <c r="G55" s="200" t="e">
        <f t="shared" si="11"/>
        <v>#VALUE!</v>
      </c>
      <c r="H55" s="200" t="e">
        <f t="shared" si="12"/>
        <v>#VALUE!</v>
      </c>
      <c r="I55" s="200" t="e">
        <f t="shared" si="13"/>
        <v>#VALUE!</v>
      </c>
      <c r="J55" s="197"/>
      <c r="K55" s="201"/>
      <c r="L55" s="197"/>
      <c r="M55" s="200" t="e">
        <f t="shared" si="14"/>
        <v>#VALUE!</v>
      </c>
      <c r="N55" s="197"/>
      <c r="O55" s="197"/>
      <c r="P55" s="197"/>
      <c r="Q55" s="197"/>
      <c r="R55" s="197"/>
      <c r="S55" s="197"/>
      <c r="T55" s="197"/>
      <c r="U55" s="197"/>
      <c r="AB55" s="128"/>
      <c r="AC55" s="128"/>
    </row>
    <row r="56" spans="1:29" s="129" customFormat="1" ht="15" hidden="1" customHeight="1" x14ac:dyDescent="0.2">
      <c r="A56" s="414"/>
      <c r="B56" s="197"/>
      <c r="C56" s="127"/>
      <c r="D56" s="127"/>
      <c r="E56" s="127"/>
      <c r="F56" s="200"/>
      <c r="G56" s="200" t="e">
        <f t="shared" si="11"/>
        <v>#VALUE!</v>
      </c>
      <c r="H56" s="200" t="e">
        <f t="shared" si="12"/>
        <v>#VALUE!</v>
      </c>
      <c r="I56" s="200" t="e">
        <f t="shared" si="13"/>
        <v>#VALUE!</v>
      </c>
      <c r="J56" s="197"/>
      <c r="K56" s="201"/>
      <c r="L56" s="197"/>
      <c r="M56" s="200" t="e">
        <f t="shared" si="14"/>
        <v>#VALUE!</v>
      </c>
      <c r="N56" s="197"/>
      <c r="O56" s="197"/>
      <c r="P56" s="197"/>
      <c r="Q56" s="197"/>
      <c r="R56" s="197"/>
      <c r="S56" s="197"/>
      <c r="T56" s="197"/>
      <c r="U56" s="197"/>
      <c r="AB56" s="128"/>
      <c r="AC56" s="128"/>
    </row>
    <row r="57" spans="1:29" s="129" customFormat="1" ht="15" hidden="1" customHeight="1" x14ac:dyDescent="0.2">
      <c r="A57" s="414"/>
      <c r="B57" s="197"/>
      <c r="C57" s="127"/>
      <c r="D57" s="127"/>
      <c r="E57" s="127"/>
      <c r="F57" s="200"/>
      <c r="G57" s="200" t="e">
        <f t="shared" si="11"/>
        <v>#VALUE!</v>
      </c>
      <c r="H57" s="200" t="e">
        <f t="shared" si="12"/>
        <v>#VALUE!</v>
      </c>
      <c r="I57" s="200" t="e">
        <f t="shared" si="13"/>
        <v>#VALUE!</v>
      </c>
      <c r="J57" s="197"/>
      <c r="K57" s="201"/>
      <c r="L57" s="197"/>
      <c r="M57" s="200" t="e">
        <f t="shared" si="14"/>
        <v>#VALUE!</v>
      </c>
      <c r="N57" s="197"/>
      <c r="O57" s="197"/>
      <c r="P57" s="197"/>
      <c r="Q57" s="197"/>
      <c r="R57" s="197"/>
      <c r="S57" s="197"/>
      <c r="T57" s="197"/>
      <c r="U57" s="197"/>
      <c r="AB57" s="128"/>
      <c r="AC57" s="128"/>
    </row>
    <row r="58" spans="1:29" s="129" customFormat="1" ht="15" hidden="1" customHeight="1" x14ac:dyDescent="0.2">
      <c r="A58" s="414"/>
      <c r="B58" s="197"/>
      <c r="C58" s="127"/>
      <c r="D58" s="127"/>
      <c r="E58" s="127"/>
      <c r="F58" s="200"/>
      <c r="G58" s="200" t="e">
        <f t="shared" si="11"/>
        <v>#VALUE!</v>
      </c>
      <c r="H58" s="200" t="e">
        <f t="shared" si="12"/>
        <v>#VALUE!</v>
      </c>
      <c r="I58" s="200" t="e">
        <f t="shared" si="13"/>
        <v>#VALUE!</v>
      </c>
      <c r="J58" s="197"/>
      <c r="K58" s="201"/>
      <c r="L58" s="197"/>
      <c r="M58" s="200" t="e">
        <f t="shared" si="14"/>
        <v>#VALUE!</v>
      </c>
      <c r="N58" s="197"/>
      <c r="O58" s="197"/>
      <c r="P58" s="197"/>
      <c r="Q58" s="197"/>
      <c r="R58" s="197"/>
      <c r="S58" s="197"/>
      <c r="T58" s="197"/>
      <c r="U58" s="197"/>
      <c r="AB58" s="128"/>
      <c r="AC58" s="128"/>
    </row>
    <row r="59" spans="1:29" s="129" customFormat="1" ht="15" hidden="1" customHeight="1" x14ac:dyDescent="0.2">
      <c r="A59" s="414"/>
      <c r="B59" s="197"/>
      <c r="C59" s="127"/>
      <c r="D59" s="127"/>
      <c r="E59" s="127"/>
      <c r="F59" s="200"/>
      <c r="G59" s="200" t="e">
        <f t="shared" si="11"/>
        <v>#VALUE!</v>
      </c>
      <c r="H59" s="200" t="e">
        <f t="shared" si="12"/>
        <v>#VALUE!</v>
      </c>
      <c r="I59" s="200" t="e">
        <f t="shared" si="13"/>
        <v>#VALUE!</v>
      </c>
      <c r="J59" s="197"/>
      <c r="K59" s="201"/>
      <c r="L59" s="197"/>
      <c r="M59" s="200" t="e">
        <f t="shared" si="14"/>
        <v>#VALUE!</v>
      </c>
      <c r="N59" s="197"/>
      <c r="O59" s="197"/>
      <c r="P59" s="197"/>
      <c r="Q59" s="197"/>
      <c r="R59" s="197"/>
      <c r="S59" s="197"/>
      <c r="T59" s="197"/>
      <c r="U59" s="197"/>
      <c r="AB59" s="128"/>
      <c r="AC59" s="128"/>
    </row>
    <row r="60" spans="1:29" s="129" customFormat="1" ht="15" hidden="1" customHeight="1" x14ac:dyDescent="0.2">
      <c r="A60" s="414"/>
      <c r="B60" s="197"/>
      <c r="C60" s="127"/>
      <c r="D60" s="127"/>
      <c r="E60" s="127"/>
      <c r="F60" s="200"/>
      <c r="G60" s="200" t="e">
        <f t="shared" si="11"/>
        <v>#VALUE!</v>
      </c>
      <c r="H60" s="200" t="e">
        <f t="shared" si="12"/>
        <v>#VALUE!</v>
      </c>
      <c r="I60" s="200" t="e">
        <f t="shared" si="13"/>
        <v>#VALUE!</v>
      </c>
      <c r="J60" s="197"/>
      <c r="K60" s="201"/>
      <c r="L60" s="197"/>
      <c r="M60" s="200" t="e">
        <f t="shared" si="14"/>
        <v>#VALUE!</v>
      </c>
      <c r="N60" s="197"/>
      <c r="O60" s="197"/>
      <c r="P60" s="197"/>
      <c r="Q60" s="197"/>
      <c r="R60" s="197"/>
      <c r="S60" s="197"/>
      <c r="T60" s="197"/>
      <c r="U60" s="197"/>
      <c r="AB60" s="128"/>
      <c r="AC60" s="128"/>
    </row>
    <row r="61" spans="1:29" s="129" customFormat="1" ht="15" hidden="1" customHeight="1" x14ac:dyDescent="0.2">
      <c r="A61" s="414"/>
      <c r="B61" s="197"/>
      <c r="C61" s="127"/>
      <c r="D61" s="127"/>
      <c r="E61" s="127"/>
      <c r="F61" s="200"/>
      <c r="G61" s="200" t="e">
        <f t="shared" si="11"/>
        <v>#VALUE!</v>
      </c>
      <c r="H61" s="200" t="e">
        <f t="shared" si="12"/>
        <v>#VALUE!</v>
      </c>
      <c r="I61" s="200" t="e">
        <f t="shared" si="13"/>
        <v>#VALUE!</v>
      </c>
      <c r="J61" s="197"/>
      <c r="K61" s="201"/>
      <c r="L61" s="197"/>
      <c r="M61" s="200" t="e">
        <f t="shared" si="14"/>
        <v>#VALUE!</v>
      </c>
      <c r="N61" s="197"/>
      <c r="O61" s="197"/>
      <c r="P61" s="197"/>
      <c r="Q61" s="197"/>
      <c r="R61" s="197"/>
      <c r="S61" s="197"/>
      <c r="T61" s="197"/>
      <c r="U61" s="197"/>
      <c r="AB61" s="128"/>
      <c r="AC61" s="128"/>
    </row>
    <row r="62" spans="1:29" s="129" customFormat="1" ht="15" hidden="1" customHeight="1" x14ac:dyDescent="0.2">
      <c r="A62" s="414"/>
      <c r="B62" s="197"/>
      <c r="C62" s="127"/>
      <c r="D62" s="127"/>
      <c r="E62" s="127"/>
      <c r="F62" s="200"/>
      <c r="G62" s="200" t="e">
        <f t="shared" si="11"/>
        <v>#VALUE!</v>
      </c>
      <c r="H62" s="200" t="e">
        <f t="shared" si="12"/>
        <v>#VALUE!</v>
      </c>
      <c r="I62" s="200" t="e">
        <f t="shared" si="13"/>
        <v>#VALUE!</v>
      </c>
      <c r="J62" s="197"/>
      <c r="K62" s="201"/>
      <c r="L62" s="197"/>
      <c r="M62" s="200" t="e">
        <f t="shared" si="14"/>
        <v>#VALUE!</v>
      </c>
      <c r="N62" s="197"/>
      <c r="O62" s="197"/>
      <c r="P62" s="197"/>
      <c r="Q62" s="197"/>
      <c r="R62" s="197"/>
      <c r="S62" s="197"/>
      <c r="T62" s="197"/>
      <c r="U62" s="197"/>
      <c r="AB62" s="128"/>
      <c r="AC62" s="128"/>
    </row>
    <row r="63" spans="1:29" s="129" customFormat="1" ht="15" hidden="1" customHeight="1" x14ac:dyDescent="0.2">
      <c r="A63" s="414"/>
      <c r="B63" s="197"/>
      <c r="C63" s="127"/>
      <c r="D63" s="127"/>
      <c r="E63" s="127"/>
      <c r="F63" s="197"/>
      <c r="G63" s="200" t="e">
        <f>SUM(G51:G62)</f>
        <v>#VALUE!</v>
      </c>
      <c r="H63" s="200" t="e">
        <f>SUM(H51:H62)</f>
        <v>#VALUE!</v>
      </c>
      <c r="I63" s="200" t="e">
        <f>SUM(I51:I62)</f>
        <v>#VALUE!</v>
      </c>
      <c r="J63" s="197"/>
      <c r="K63" s="201"/>
      <c r="L63" s="197"/>
      <c r="M63" s="200" t="e">
        <f>SUM(M51:M62)</f>
        <v>#VALUE!</v>
      </c>
      <c r="N63" s="197" t="s">
        <v>20</v>
      </c>
      <c r="O63" s="197"/>
      <c r="P63" s="197"/>
      <c r="Q63" s="197"/>
      <c r="R63" s="197"/>
      <c r="S63" s="197"/>
      <c r="T63" s="197"/>
      <c r="U63" s="197"/>
      <c r="AB63" s="128"/>
      <c r="AC63" s="128"/>
    </row>
    <row r="64" spans="1:29" s="129" customFormat="1" ht="15" hidden="1" customHeight="1" x14ac:dyDescent="0.2">
      <c r="A64" s="414"/>
      <c r="B64" s="197"/>
      <c r="C64" s="127"/>
      <c r="D64" s="127"/>
      <c r="E64" s="127"/>
      <c r="F64" s="197"/>
      <c r="G64" s="200"/>
      <c r="H64" s="197" t="e">
        <f>H63/1400</f>
        <v>#VALUE!</v>
      </c>
      <c r="I64" s="201" t="e">
        <f>IF((G63-H63)&lt;0,0,(G63-H63))</f>
        <v>#VALUE!</v>
      </c>
      <c r="J64" s="197"/>
      <c r="K64" s="201"/>
      <c r="L64" s="197"/>
      <c r="M64" s="200" t="e">
        <f>I64*'Foglio di base'!AH11%</f>
        <v>#VALUE!</v>
      </c>
      <c r="N64" s="197" t="s">
        <v>21</v>
      </c>
      <c r="O64" s="197"/>
      <c r="P64" s="197"/>
      <c r="Q64" s="197"/>
      <c r="R64" s="197"/>
      <c r="S64" s="197"/>
      <c r="T64" s="197"/>
      <c r="U64" s="197"/>
      <c r="AB64" s="128"/>
      <c r="AC64" s="128"/>
    </row>
    <row r="65" spans="1:29" s="127" customFormat="1" hidden="1" x14ac:dyDescent="0.2">
      <c r="A65" s="415"/>
      <c r="B65" s="197"/>
      <c r="F65" s="197"/>
      <c r="G65" s="197"/>
      <c r="H65" s="197"/>
      <c r="I65" s="201"/>
      <c r="J65" s="197"/>
      <c r="K65" s="197"/>
      <c r="L65" s="197"/>
      <c r="M65" s="200" t="e">
        <f>ROUND((M64-M63)/5,2)*5</f>
        <v>#VALUE!</v>
      </c>
      <c r="N65" s="197" t="s">
        <v>23</v>
      </c>
      <c r="O65" s="197"/>
      <c r="P65" s="197"/>
      <c r="Q65" s="197"/>
      <c r="R65" s="197"/>
      <c r="S65" s="197"/>
      <c r="T65" s="197"/>
      <c r="U65" s="197"/>
      <c r="AB65" s="128"/>
      <c r="AC65" s="128"/>
    </row>
    <row r="66" spans="1:29" s="127" customFormat="1" hidden="1" x14ac:dyDescent="0.2">
      <c r="A66" s="415"/>
      <c r="B66" s="196"/>
      <c r="F66" s="196"/>
      <c r="G66" s="196"/>
      <c r="H66" s="196"/>
      <c r="I66" s="196"/>
      <c r="J66" s="196"/>
      <c r="K66" s="196"/>
      <c r="L66" s="196"/>
      <c r="M66" s="196"/>
      <c r="N66" s="196"/>
      <c r="O66" s="196"/>
      <c r="P66" s="196"/>
      <c r="Q66" s="196"/>
      <c r="R66" s="196"/>
      <c r="S66" s="196"/>
      <c r="T66" s="196"/>
      <c r="U66" s="196"/>
      <c r="AB66" s="128"/>
      <c r="AC66" s="128"/>
    </row>
    <row r="67" spans="1:29" s="129" customFormat="1" ht="15" hidden="1" customHeight="1" x14ac:dyDescent="0.2">
      <c r="A67" s="414"/>
      <c r="B67" s="196"/>
      <c r="C67" s="127"/>
      <c r="D67" s="127"/>
      <c r="E67" s="127"/>
      <c r="F67" s="196"/>
      <c r="G67" s="198" t="s">
        <v>18</v>
      </c>
      <c r="H67" s="198" t="s">
        <v>27</v>
      </c>
      <c r="I67" s="196"/>
      <c r="J67" s="196"/>
      <c r="K67" s="196"/>
      <c r="L67" s="196"/>
      <c r="M67" s="196"/>
      <c r="N67" s="196"/>
      <c r="O67" s="196"/>
      <c r="P67" s="196"/>
      <c r="Q67" s="196"/>
      <c r="R67" s="196"/>
      <c r="S67" s="196"/>
      <c r="T67" s="196"/>
      <c r="U67" s="196"/>
      <c r="AB67" s="128"/>
      <c r="AC67" s="128"/>
    </row>
    <row r="68" spans="1:29" s="129" customFormat="1" ht="15" hidden="1" customHeight="1" x14ac:dyDescent="0.2">
      <c r="A68" s="414"/>
      <c r="B68" s="197"/>
      <c r="C68" s="127"/>
      <c r="D68" s="127"/>
      <c r="E68" s="127"/>
      <c r="F68" s="200"/>
      <c r="G68" s="200" t="e">
        <f>IF(W26=1,0,(E26+F26+G26))</f>
        <v>#VALUE!</v>
      </c>
      <c r="H68" s="205" t="e">
        <f>IF(G68&gt;0,1,0)</f>
        <v>#VALUE!</v>
      </c>
      <c r="I68" s="200" t="e">
        <f>G68</f>
        <v>#VALUE!</v>
      </c>
      <c r="J68" s="197"/>
      <c r="K68" s="200"/>
      <c r="L68" s="197"/>
      <c r="M68" s="200" t="e">
        <f>I68*1.1%</f>
        <v>#VALUE!</v>
      </c>
      <c r="N68" s="197"/>
      <c r="O68" s="197"/>
      <c r="P68" s="197"/>
      <c r="Q68" s="197"/>
      <c r="R68" s="197"/>
      <c r="S68" s="197"/>
      <c r="T68" s="197"/>
      <c r="U68" s="197"/>
      <c r="AB68" s="128"/>
      <c r="AC68" s="128"/>
    </row>
    <row r="69" spans="1:29" s="129" customFormat="1" ht="15" hidden="1" customHeight="1" x14ac:dyDescent="0.2">
      <c r="A69" s="414"/>
      <c r="B69" s="197"/>
      <c r="C69" s="127"/>
      <c r="D69" s="127"/>
      <c r="E69" s="127"/>
      <c r="F69" s="200"/>
      <c r="G69" s="200" t="e">
        <f t="shared" ref="G69:G79" si="15">IF(W27=1,0,(E27+F27+G27))</f>
        <v>#VALUE!</v>
      </c>
      <c r="H69" s="205" t="e">
        <f t="shared" ref="H69:H79" si="16">IF(G69&gt;0,1,0)</f>
        <v>#VALUE!</v>
      </c>
      <c r="I69" s="200" t="e">
        <f t="shared" ref="I69:I79" si="17">G69</f>
        <v>#VALUE!</v>
      </c>
      <c r="J69" s="197"/>
      <c r="K69" s="201"/>
      <c r="L69" s="202"/>
      <c r="M69" s="200" t="e">
        <f t="shared" ref="M69:M79" si="18">I69*1.1%</f>
        <v>#VALUE!</v>
      </c>
      <c r="N69" s="203"/>
      <c r="O69" s="197"/>
      <c r="P69" s="197"/>
      <c r="Q69" s="197"/>
      <c r="R69" s="197"/>
      <c r="S69" s="197"/>
      <c r="T69" s="197"/>
      <c r="U69" s="197"/>
      <c r="AB69" s="128"/>
      <c r="AC69" s="128"/>
    </row>
    <row r="70" spans="1:29" s="129" customFormat="1" ht="15" hidden="1" customHeight="1" x14ac:dyDescent="0.2">
      <c r="A70" s="414"/>
      <c r="B70" s="197"/>
      <c r="C70" s="127"/>
      <c r="D70" s="127"/>
      <c r="E70" s="127"/>
      <c r="F70" s="200"/>
      <c r="G70" s="200" t="e">
        <f t="shared" si="15"/>
        <v>#VALUE!</v>
      </c>
      <c r="H70" s="205" t="e">
        <f t="shared" si="16"/>
        <v>#VALUE!</v>
      </c>
      <c r="I70" s="200" t="e">
        <f t="shared" si="17"/>
        <v>#VALUE!</v>
      </c>
      <c r="J70" s="197"/>
      <c r="K70" s="201"/>
      <c r="L70" s="202"/>
      <c r="M70" s="200" t="e">
        <f t="shared" si="18"/>
        <v>#VALUE!</v>
      </c>
      <c r="N70" s="203"/>
      <c r="O70" s="197"/>
      <c r="P70" s="197"/>
      <c r="Q70" s="197"/>
      <c r="R70" s="197"/>
      <c r="S70" s="197"/>
      <c r="T70" s="197"/>
      <c r="U70" s="197"/>
      <c r="AB70" s="128"/>
      <c r="AC70" s="128"/>
    </row>
    <row r="71" spans="1:29" s="129" customFormat="1" ht="15" hidden="1" customHeight="1" x14ac:dyDescent="0.2">
      <c r="A71" s="414"/>
      <c r="B71" s="197"/>
      <c r="C71" s="127"/>
      <c r="D71" s="127"/>
      <c r="E71" s="127"/>
      <c r="F71" s="200"/>
      <c r="G71" s="200" t="e">
        <f t="shared" si="15"/>
        <v>#VALUE!</v>
      </c>
      <c r="H71" s="205" t="e">
        <f t="shared" si="16"/>
        <v>#VALUE!</v>
      </c>
      <c r="I71" s="200" t="e">
        <f t="shared" si="17"/>
        <v>#VALUE!</v>
      </c>
      <c r="J71" s="197"/>
      <c r="K71" s="201"/>
      <c r="L71" s="202"/>
      <c r="M71" s="200" t="e">
        <f t="shared" si="18"/>
        <v>#VALUE!</v>
      </c>
      <c r="N71" s="204"/>
      <c r="O71" s="197"/>
      <c r="P71" s="197"/>
      <c r="Q71" s="197"/>
      <c r="R71" s="197"/>
      <c r="S71" s="197"/>
      <c r="T71" s="197"/>
      <c r="U71" s="197"/>
      <c r="AB71" s="128"/>
      <c r="AC71" s="128"/>
    </row>
    <row r="72" spans="1:29" s="129" customFormat="1" ht="15" hidden="1" customHeight="1" x14ac:dyDescent="0.2">
      <c r="A72" s="414"/>
      <c r="B72" s="197"/>
      <c r="C72" s="127"/>
      <c r="D72" s="127"/>
      <c r="E72" s="127"/>
      <c r="F72" s="200"/>
      <c r="G72" s="200" t="e">
        <f t="shared" si="15"/>
        <v>#VALUE!</v>
      </c>
      <c r="H72" s="205" t="e">
        <f t="shared" si="16"/>
        <v>#VALUE!</v>
      </c>
      <c r="I72" s="200" t="e">
        <f t="shared" si="17"/>
        <v>#VALUE!</v>
      </c>
      <c r="J72" s="197"/>
      <c r="K72" s="201"/>
      <c r="L72" s="197"/>
      <c r="M72" s="200" t="e">
        <f t="shared" si="18"/>
        <v>#VALUE!</v>
      </c>
      <c r="N72" s="197"/>
      <c r="O72" s="197"/>
      <c r="P72" s="197"/>
      <c r="Q72" s="197"/>
      <c r="R72" s="197"/>
      <c r="S72" s="197"/>
      <c r="T72" s="197"/>
      <c r="U72" s="197"/>
      <c r="AB72" s="128"/>
      <c r="AC72" s="128"/>
    </row>
    <row r="73" spans="1:29" s="129" customFormat="1" ht="15" hidden="1" customHeight="1" x14ac:dyDescent="0.2">
      <c r="A73" s="414"/>
      <c r="B73" s="197"/>
      <c r="C73" s="127"/>
      <c r="D73" s="127"/>
      <c r="E73" s="127"/>
      <c r="F73" s="200"/>
      <c r="G73" s="200" t="e">
        <f t="shared" si="15"/>
        <v>#VALUE!</v>
      </c>
      <c r="H73" s="205" t="e">
        <f t="shared" si="16"/>
        <v>#VALUE!</v>
      </c>
      <c r="I73" s="200" t="e">
        <f t="shared" si="17"/>
        <v>#VALUE!</v>
      </c>
      <c r="J73" s="197"/>
      <c r="K73" s="201"/>
      <c r="L73" s="197"/>
      <c r="M73" s="200" t="e">
        <f t="shared" si="18"/>
        <v>#VALUE!</v>
      </c>
      <c r="N73" s="197"/>
      <c r="O73" s="197"/>
      <c r="P73" s="197"/>
      <c r="Q73" s="197"/>
      <c r="R73" s="197"/>
      <c r="S73" s="197"/>
      <c r="T73" s="197"/>
      <c r="U73" s="197"/>
      <c r="AB73" s="128"/>
      <c r="AC73" s="128"/>
    </row>
    <row r="74" spans="1:29" s="129" customFormat="1" ht="15" hidden="1" customHeight="1" x14ac:dyDescent="0.2">
      <c r="A74" s="414"/>
      <c r="B74" s="197"/>
      <c r="C74" s="127"/>
      <c r="D74" s="127"/>
      <c r="E74" s="127"/>
      <c r="F74" s="200"/>
      <c r="G74" s="200" t="e">
        <f t="shared" si="15"/>
        <v>#VALUE!</v>
      </c>
      <c r="H74" s="205" t="e">
        <f t="shared" si="16"/>
        <v>#VALUE!</v>
      </c>
      <c r="I74" s="200" t="e">
        <f t="shared" si="17"/>
        <v>#VALUE!</v>
      </c>
      <c r="J74" s="197"/>
      <c r="K74" s="201"/>
      <c r="L74" s="197"/>
      <c r="M74" s="200" t="e">
        <f t="shared" si="18"/>
        <v>#VALUE!</v>
      </c>
      <c r="N74" s="197"/>
      <c r="O74" s="197"/>
      <c r="P74" s="197"/>
      <c r="Q74" s="197"/>
      <c r="R74" s="197"/>
      <c r="S74" s="197"/>
      <c r="T74" s="197"/>
      <c r="U74" s="197"/>
      <c r="AB74" s="128"/>
      <c r="AC74" s="128"/>
    </row>
    <row r="75" spans="1:29" s="129" customFormat="1" ht="15" hidden="1" customHeight="1" x14ac:dyDescent="0.2">
      <c r="A75" s="414"/>
      <c r="B75" s="197"/>
      <c r="C75" s="127"/>
      <c r="D75" s="127"/>
      <c r="E75" s="127"/>
      <c r="F75" s="200"/>
      <c r="G75" s="200" t="e">
        <f t="shared" si="15"/>
        <v>#VALUE!</v>
      </c>
      <c r="H75" s="205" t="e">
        <f t="shared" si="16"/>
        <v>#VALUE!</v>
      </c>
      <c r="I75" s="200" t="e">
        <f t="shared" si="17"/>
        <v>#VALUE!</v>
      </c>
      <c r="J75" s="197"/>
      <c r="K75" s="201"/>
      <c r="L75" s="197"/>
      <c r="M75" s="200" t="e">
        <f t="shared" si="18"/>
        <v>#VALUE!</v>
      </c>
      <c r="N75" s="197"/>
      <c r="O75" s="197"/>
      <c r="P75" s="197"/>
      <c r="Q75" s="197"/>
      <c r="R75" s="197"/>
      <c r="S75" s="197"/>
      <c r="T75" s="197"/>
      <c r="U75" s="197"/>
      <c r="AB75" s="128"/>
      <c r="AC75" s="128"/>
    </row>
    <row r="76" spans="1:29" s="129" customFormat="1" ht="15" hidden="1" customHeight="1" x14ac:dyDescent="0.2">
      <c r="A76" s="414"/>
      <c r="B76" s="197"/>
      <c r="C76" s="127"/>
      <c r="D76" s="127"/>
      <c r="E76" s="127"/>
      <c r="F76" s="200"/>
      <c r="G76" s="200" t="e">
        <f t="shared" si="15"/>
        <v>#VALUE!</v>
      </c>
      <c r="H76" s="205" t="e">
        <f t="shared" si="16"/>
        <v>#VALUE!</v>
      </c>
      <c r="I76" s="200" t="e">
        <f t="shared" si="17"/>
        <v>#VALUE!</v>
      </c>
      <c r="J76" s="197"/>
      <c r="K76" s="201"/>
      <c r="L76" s="197"/>
      <c r="M76" s="200" t="e">
        <f t="shared" si="18"/>
        <v>#VALUE!</v>
      </c>
      <c r="N76" s="197"/>
      <c r="O76" s="197"/>
      <c r="P76" s="197"/>
      <c r="Q76" s="197"/>
      <c r="R76" s="197"/>
      <c r="S76" s="197"/>
      <c r="T76" s="197"/>
      <c r="U76" s="197"/>
      <c r="AB76" s="128"/>
      <c r="AC76" s="128"/>
    </row>
    <row r="77" spans="1:29" s="129" customFormat="1" ht="15" hidden="1" customHeight="1" x14ac:dyDescent="0.2">
      <c r="A77" s="414"/>
      <c r="B77" s="197"/>
      <c r="C77" s="127"/>
      <c r="D77" s="127"/>
      <c r="E77" s="127"/>
      <c r="F77" s="200"/>
      <c r="G77" s="200" t="e">
        <f t="shared" si="15"/>
        <v>#VALUE!</v>
      </c>
      <c r="H77" s="205" t="e">
        <f t="shared" si="16"/>
        <v>#VALUE!</v>
      </c>
      <c r="I77" s="200" t="e">
        <f t="shared" si="17"/>
        <v>#VALUE!</v>
      </c>
      <c r="J77" s="197"/>
      <c r="K77" s="201"/>
      <c r="L77" s="197"/>
      <c r="M77" s="200" t="e">
        <f t="shared" si="18"/>
        <v>#VALUE!</v>
      </c>
      <c r="N77" s="197"/>
      <c r="O77" s="197"/>
      <c r="P77" s="197"/>
      <c r="Q77" s="197"/>
      <c r="R77" s="197"/>
      <c r="S77" s="197"/>
      <c r="T77" s="197"/>
      <c r="U77" s="197"/>
      <c r="AB77" s="128"/>
      <c r="AC77" s="128"/>
    </row>
    <row r="78" spans="1:29" s="129" customFormat="1" ht="15" hidden="1" customHeight="1" x14ac:dyDescent="0.2">
      <c r="A78" s="414"/>
      <c r="B78" s="197"/>
      <c r="C78" s="127"/>
      <c r="D78" s="127"/>
      <c r="E78" s="127"/>
      <c r="F78" s="200"/>
      <c r="G78" s="200" t="e">
        <f t="shared" si="15"/>
        <v>#VALUE!</v>
      </c>
      <c r="H78" s="205" t="e">
        <f t="shared" si="16"/>
        <v>#VALUE!</v>
      </c>
      <c r="I78" s="200" t="e">
        <f t="shared" si="17"/>
        <v>#VALUE!</v>
      </c>
      <c r="J78" s="197"/>
      <c r="K78" s="201"/>
      <c r="L78" s="197"/>
      <c r="M78" s="200" t="e">
        <f t="shared" si="18"/>
        <v>#VALUE!</v>
      </c>
      <c r="N78" s="197"/>
      <c r="O78" s="197"/>
      <c r="P78" s="197"/>
      <c r="Q78" s="197"/>
      <c r="R78" s="197"/>
      <c r="S78" s="197"/>
      <c r="T78" s="197"/>
      <c r="U78" s="197"/>
      <c r="AB78" s="128"/>
      <c r="AC78" s="128"/>
    </row>
    <row r="79" spans="1:29" s="129" customFormat="1" ht="15" hidden="1" customHeight="1" x14ac:dyDescent="0.2">
      <c r="A79" s="414"/>
      <c r="B79" s="197"/>
      <c r="C79" s="127"/>
      <c r="D79" s="127"/>
      <c r="E79" s="127"/>
      <c r="F79" s="200"/>
      <c r="G79" s="200" t="e">
        <f t="shared" si="15"/>
        <v>#VALUE!</v>
      </c>
      <c r="H79" s="205" t="e">
        <f t="shared" si="16"/>
        <v>#VALUE!</v>
      </c>
      <c r="I79" s="200" t="e">
        <f t="shared" si="17"/>
        <v>#VALUE!</v>
      </c>
      <c r="J79" s="197"/>
      <c r="K79" s="201"/>
      <c r="L79" s="197"/>
      <c r="M79" s="200" t="e">
        <f t="shared" si="18"/>
        <v>#VALUE!</v>
      </c>
      <c r="N79" s="197"/>
      <c r="O79" s="197"/>
      <c r="P79" s="197"/>
      <c r="Q79" s="197"/>
      <c r="R79" s="197"/>
      <c r="S79" s="197"/>
      <c r="T79" s="197"/>
      <c r="U79" s="197"/>
      <c r="AB79" s="128"/>
      <c r="AC79" s="128"/>
    </row>
    <row r="80" spans="1:29" s="129" customFormat="1" ht="15" hidden="1" customHeight="1" x14ac:dyDescent="0.2">
      <c r="A80" s="414"/>
      <c r="B80" s="197"/>
      <c r="C80" s="127"/>
      <c r="D80" s="127"/>
      <c r="E80" s="127"/>
      <c r="F80" s="197"/>
      <c r="G80" s="200"/>
      <c r="H80" s="205"/>
      <c r="I80" s="200" t="e">
        <f>SUM(I68:I79)</f>
        <v>#VALUE!</v>
      </c>
      <c r="J80" s="197"/>
      <c r="K80" s="201"/>
      <c r="L80" s="197"/>
      <c r="M80" s="200" t="e">
        <f>SUM(M68:M79)</f>
        <v>#VALUE!</v>
      </c>
      <c r="N80" s="197" t="s">
        <v>25</v>
      </c>
      <c r="O80" s="197"/>
      <c r="P80" s="197"/>
      <c r="Q80" s="197"/>
      <c r="R80" s="197"/>
      <c r="S80" s="197"/>
      <c r="T80" s="197"/>
      <c r="U80" s="197"/>
      <c r="AB80" s="128"/>
      <c r="AC80" s="128"/>
    </row>
    <row r="81" spans="1:29" s="129" customFormat="1" ht="15" hidden="1" customHeight="1" x14ac:dyDescent="0.2">
      <c r="A81" s="414"/>
      <c r="B81" s="197"/>
      <c r="C81" s="127"/>
      <c r="D81" s="127"/>
      <c r="E81" s="127"/>
      <c r="F81" s="197"/>
      <c r="G81" s="200"/>
      <c r="H81" s="205" t="e">
        <f>SUM(H68:H79)</f>
        <v>#VALUE!</v>
      </c>
      <c r="I81" s="200" t="e">
        <f>148200/12*H81</f>
        <v>#VALUE!</v>
      </c>
      <c r="J81" s="197" t="s">
        <v>28</v>
      </c>
      <c r="K81" s="201"/>
      <c r="L81" s="197"/>
      <c r="M81" s="200" t="e">
        <f>I81*1.1%</f>
        <v>#VALUE!</v>
      </c>
      <c r="N81" s="197" t="s">
        <v>26</v>
      </c>
      <c r="O81" s="197"/>
      <c r="P81" s="197"/>
      <c r="Q81" s="197"/>
      <c r="R81" s="197"/>
      <c r="S81" s="197"/>
      <c r="T81" s="197"/>
      <c r="U81" s="197"/>
      <c r="AB81" s="128"/>
      <c r="AC81" s="128"/>
    </row>
    <row r="82" spans="1:29" s="127" customFormat="1" hidden="1" x14ac:dyDescent="0.2">
      <c r="A82" s="415"/>
      <c r="B82" s="197"/>
      <c r="F82" s="197"/>
      <c r="G82" s="197"/>
      <c r="H82" s="129"/>
      <c r="I82" s="201"/>
      <c r="J82" s="197"/>
      <c r="K82" s="197"/>
      <c r="L82" s="197"/>
      <c r="M82" s="200" t="e">
        <f>ROUND((M81-M80)/5,2)*5</f>
        <v>#VALUE!</v>
      </c>
      <c r="N82" s="197" t="s">
        <v>22</v>
      </c>
      <c r="O82" s="197"/>
      <c r="P82" s="197"/>
      <c r="Q82" s="197"/>
      <c r="R82" s="197"/>
      <c r="S82" s="197"/>
      <c r="T82" s="197"/>
      <c r="U82" s="197"/>
      <c r="AB82" s="128"/>
      <c r="AC82" s="128"/>
    </row>
    <row r="83" spans="1:29" s="127" customFormat="1" x14ac:dyDescent="0.2">
      <c r="A83" s="196"/>
      <c r="B83" s="196"/>
      <c r="F83" s="196"/>
      <c r="G83" s="196"/>
      <c r="H83" s="196"/>
      <c r="I83" s="196"/>
      <c r="J83" s="196"/>
      <c r="K83" s="196"/>
      <c r="L83" s="196"/>
      <c r="M83" s="196"/>
      <c r="N83" s="196"/>
      <c r="O83" s="196"/>
      <c r="P83" s="196"/>
      <c r="Q83" s="196"/>
      <c r="R83" s="196"/>
      <c r="AB83" s="128"/>
      <c r="AC83" s="128"/>
    </row>
    <row r="84" spans="1:29" s="127" customFormat="1" x14ac:dyDescent="0.2">
      <c r="A84" s="196"/>
      <c r="B84" s="196"/>
      <c r="F84" s="196"/>
      <c r="G84" s="196"/>
      <c r="H84" s="196"/>
      <c r="I84" s="196"/>
      <c r="J84" s="196"/>
      <c r="K84" s="196"/>
      <c r="L84" s="196"/>
      <c r="M84" s="196"/>
      <c r="N84" s="196"/>
      <c r="O84" s="196"/>
      <c r="P84" s="196"/>
      <c r="Q84" s="196"/>
      <c r="R84" s="196"/>
      <c r="AB84" s="128"/>
      <c r="AC84" s="128"/>
    </row>
    <row r="85" spans="1:29" s="127" customFormat="1" x14ac:dyDescent="0.2">
      <c r="B85" s="196"/>
      <c r="F85" s="196"/>
      <c r="G85" s="196"/>
      <c r="H85" s="196"/>
      <c r="I85" s="196"/>
      <c r="J85" s="196"/>
      <c r="K85" s="196"/>
      <c r="L85" s="196"/>
      <c r="M85" s="196"/>
      <c r="N85" s="196"/>
      <c r="O85" s="196"/>
      <c r="P85" s="196"/>
      <c r="Q85" s="196"/>
      <c r="R85" s="196"/>
      <c r="AB85" s="128"/>
      <c r="AC85" s="128"/>
    </row>
    <row r="86" spans="1:29" s="127" customFormat="1" x14ac:dyDescent="0.2">
      <c r="AB86" s="128"/>
      <c r="AC86" s="128"/>
    </row>
    <row r="87" spans="1:29" s="127" customFormat="1" x14ac:dyDescent="0.2">
      <c r="AB87" s="128"/>
      <c r="AC87" s="128"/>
    </row>
    <row r="88" spans="1:29" s="127" customFormat="1" x14ac:dyDescent="0.2">
      <c r="AB88" s="128"/>
      <c r="AC88" s="128"/>
    </row>
    <row r="89" spans="1:29" s="127" customFormat="1" x14ac:dyDescent="0.2">
      <c r="AB89" s="128"/>
      <c r="AC89" s="128"/>
    </row>
    <row r="90" spans="1:29" s="127" customFormat="1" x14ac:dyDescent="0.2">
      <c r="AB90" s="128"/>
      <c r="AC90" s="128"/>
    </row>
    <row r="91" spans="1:29" s="127" customFormat="1" x14ac:dyDescent="0.2">
      <c r="AB91" s="128"/>
      <c r="AC91" s="128"/>
    </row>
    <row r="92" spans="1:29" s="127" customFormat="1" x14ac:dyDescent="0.2">
      <c r="AB92" s="128"/>
      <c r="AC92" s="128"/>
    </row>
    <row r="93" spans="1:29" s="127" customFormat="1" x14ac:dyDescent="0.2">
      <c r="AB93" s="128"/>
      <c r="AC93" s="128"/>
    </row>
    <row r="94" spans="1:29" s="127" customFormat="1" x14ac:dyDescent="0.2">
      <c r="AB94" s="128"/>
      <c r="AC94" s="128"/>
    </row>
    <row r="95" spans="1:29" s="127" customFormat="1" x14ac:dyDescent="0.2">
      <c r="AB95" s="128"/>
      <c r="AC95" s="128"/>
    </row>
    <row r="96" spans="1:29" s="127" customFormat="1" x14ac:dyDescent="0.2">
      <c r="AB96" s="128"/>
      <c r="AC96" s="128"/>
    </row>
    <row r="97" spans="4:31" s="79" customFormat="1" x14ac:dyDescent="0.2">
      <c r="D97" s="195"/>
      <c r="V97" s="114"/>
      <c r="W97" s="114"/>
      <c r="X97" s="114"/>
      <c r="Y97" s="114"/>
      <c r="Z97" s="114"/>
      <c r="AA97" s="114"/>
      <c r="AB97" s="115"/>
      <c r="AC97" s="115"/>
      <c r="AD97" s="127"/>
      <c r="AE97" s="127"/>
    </row>
    <row r="98" spans="4:31" s="79" customFormat="1" x14ac:dyDescent="0.2">
      <c r="D98" s="195"/>
      <c r="V98" s="114"/>
      <c r="W98" s="114"/>
      <c r="X98" s="114"/>
      <c r="Y98" s="114"/>
      <c r="Z98" s="114"/>
      <c r="AA98" s="114"/>
      <c r="AB98" s="115"/>
      <c r="AC98" s="115"/>
      <c r="AD98" s="127"/>
      <c r="AE98" s="127"/>
    </row>
    <row r="99" spans="4:31" s="79" customFormat="1" x14ac:dyDescent="0.2">
      <c r="D99" s="195"/>
      <c r="E99" s="195"/>
      <c r="V99" s="114"/>
      <c r="W99" s="114"/>
      <c r="X99" s="114"/>
      <c r="Y99" s="114"/>
      <c r="Z99" s="114"/>
      <c r="AA99" s="114"/>
      <c r="AB99" s="115"/>
      <c r="AC99" s="115"/>
      <c r="AD99" s="127"/>
      <c r="AE99" s="127"/>
    </row>
    <row r="100" spans="4:31" s="79" customFormat="1" x14ac:dyDescent="0.2">
      <c r="V100" s="114"/>
      <c r="W100" s="114"/>
      <c r="X100" s="114"/>
      <c r="Y100" s="114"/>
      <c r="Z100" s="114"/>
      <c r="AA100" s="114"/>
      <c r="AB100" s="115"/>
      <c r="AC100" s="115"/>
      <c r="AD100" s="127"/>
      <c r="AE100" s="127"/>
    </row>
    <row r="101" spans="4:31" s="79" customFormat="1" x14ac:dyDescent="0.2">
      <c r="V101" s="114"/>
      <c r="W101" s="114"/>
      <c r="X101" s="114"/>
      <c r="Y101" s="114"/>
      <c r="Z101" s="114"/>
      <c r="AA101" s="114"/>
      <c r="AB101" s="115"/>
      <c r="AC101" s="115"/>
      <c r="AD101" s="127"/>
      <c r="AE101" s="127"/>
    </row>
    <row r="102" spans="4:31" s="79" customFormat="1" x14ac:dyDescent="0.2">
      <c r="V102" s="114"/>
      <c r="W102" s="114"/>
      <c r="X102" s="114"/>
      <c r="Y102" s="114"/>
      <c r="Z102" s="114"/>
      <c r="AA102" s="114"/>
      <c r="AB102" s="115"/>
      <c r="AC102" s="115"/>
      <c r="AD102" s="127"/>
      <c r="AE102" s="127"/>
    </row>
    <row r="103" spans="4:31" s="79" customFormat="1" x14ac:dyDescent="0.2">
      <c r="V103" s="114"/>
      <c r="W103" s="114"/>
      <c r="X103" s="114"/>
      <c r="Y103" s="114"/>
      <c r="Z103" s="114"/>
      <c r="AA103" s="114"/>
      <c r="AB103" s="115"/>
      <c r="AC103" s="115"/>
      <c r="AD103" s="127"/>
      <c r="AE103" s="127"/>
    </row>
  </sheetData>
  <sheetProtection algorithmName="SHA-512" hashValue="3S6+KZIkWUzHu0oCSrg/6A6qHBtFoKmHf0P34rs69zxMZYGrhb4gm3Kqbms6cGUTl40wvMcOtSHH8SPm+8i2zg==" saltValue="IvPwLOweJw9xlKXeH054ag==" spinCount="100000" sheet="1" selectLockedCells="1"/>
  <mergeCells count="59">
    <mergeCell ref="C43:K43"/>
    <mergeCell ref="M43:N45"/>
    <mergeCell ref="Q43:T45"/>
    <mergeCell ref="C44:K44"/>
    <mergeCell ref="C45:K45"/>
    <mergeCell ref="S36:T36"/>
    <mergeCell ref="S37:T37"/>
    <mergeCell ref="S38:T38"/>
    <mergeCell ref="S39:T39"/>
    <mergeCell ref="C40:D40"/>
    <mergeCell ref="S40:T40"/>
    <mergeCell ref="S31:T31"/>
    <mergeCell ref="S32:T32"/>
    <mergeCell ref="S33:T33"/>
    <mergeCell ref="S34:T34"/>
    <mergeCell ref="S35:T35"/>
    <mergeCell ref="S26:T26"/>
    <mergeCell ref="S27:T27"/>
    <mergeCell ref="S28:T28"/>
    <mergeCell ref="S29:T29"/>
    <mergeCell ref="S30:T30"/>
    <mergeCell ref="C25:D25"/>
    <mergeCell ref="S25:T25"/>
    <mergeCell ref="K22:K24"/>
    <mergeCell ref="L22:L23"/>
    <mergeCell ref="M22:M23"/>
    <mergeCell ref="Q22:Q23"/>
    <mergeCell ref="R22:R23"/>
    <mergeCell ref="S22:T24"/>
    <mergeCell ref="E23:E24"/>
    <mergeCell ref="F23:F24"/>
    <mergeCell ref="C20:F20"/>
    <mergeCell ref="N22:N23"/>
    <mergeCell ref="O22:O23"/>
    <mergeCell ref="P22:P23"/>
    <mergeCell ref="C22:D24"/>
    <mergeCell ref="E22:F22"/>
    <mergeCell ref="G22:G24"/>
    <mergeCell ref="H22:H24"/>
    <mergeCell ref="I22:I23"/>
    <mergeCell ref="J22:J24"/>
    <mergeCell ref="C17:G18"/>
    <mergeCell ref="K17:M17"/>
    <mergeCell ref="N17:T17"/>
    <mergeCell ref="C19:G19"/>
    <mergeCell ref="N19:T19"/>
    <mergeCell ref="K11:M11"/>
    <mergeCell ref="C13:G14"/>
    <mergeCell ref="K13:M13"/>
    <mergeCell ref="N13:T13"/>
    <mergeCell ref="C15:G16"/>
    <mergeCell ref="K15:M15"/>
    <mergeCell ref="N15:T15"/>
    <mergeCell ref="A3:L4"/>
    <mergeCell ref="S6:T6"/>
    <mergeCell ref="F8:H8"/>
    <mergeCell ref="M8:T8"/>
    <mergeCell ref="C10:E10"/>
    <mergeCell ref="I6:O6"/>
  </mergeCells>
  <conditionalFormatting sqref="Q8:R8">
    <cfRule type="expression" dxfId="140" priority="10" stopIfTrue="1">
      <formula>W17=1</formula>
    </cfRule>
  </conditionalFormatting>
  <conditionalFormatting sqref="S8:T8">
    <cfRule type="expression" dxfId="139" priority="11" stopIfTrue="1">
      <formula>AB17=1</formula>
    </cfRule>
  </conditionalFormatting>
  <conditionalFormatting sqref="E40:O40 H38:J39 L26:M39 Q40:R40 R26:R39 H26:I37">
    <cfRule type="cellIs" dxfId="138" priority="8" stopIfTrue="1" operator="equal">
      <formula>0</formula>
    </cfRule>
  </conditionalFormatting>
  <conditionalFormatting sqref="G10">
    <cfRule type="cellIs" priority="9" stopIfTrue="1" operator="equal">
      <formula>0</formula>
    </cfRule>
  </conditionalFormatting>
  <conditionalFormatting sqref="N8:O8">
    <cfRule type="expression" dxfId="137" priority="12" stopIfTrue="1">
      <formula>U17=1</formula>
    </cfRule>
  </conditionalFormatting>
  <conditionalFormatting sqref="P8">
    <cfRule type="expression" dxfId="136" priority="7" stopIfTrue="1">
      <formula>V17=1</formula>
    </cfRule>
  </conditionalFormatting>
  <conditionalFormatting sqref="P40">
    <cfRule type="cellIs" dxfId="135" priority="6" stopIfTrue="1" operator="equal">
      <formula>0</formula>
    </cfRule>
  </conditionalFormatting>
  <conditionalFormatting sqref="N26:N37">
    <cfRule type="cellIs" dxfId="134" priority="4" stopIfTrue="1" operator="equal">
      <formula>0</formula>
    </cfRule>
    <cfRule type="expression" dxfId="133" priority="5" stopIfTrue="1">
      <formula>$N$24&lt;&gt;""</formula>
    </cfRule>
  </conditionalFormatting>
  <conditionalFormatting sqref="O26:Q37">
    <cfRule type="cellIs" dxfId="132" priority="2" stopIfTrue="1" operator="equal">
      <formula>0</formula>
    </cfRule>
    <cfRule type="expression" dxfId="131" priority="3" stopIfTrue="1">
      <formula>$N$24&lt;&gt;""</formula>
    </cfRule>
  </conditionalFormatting>
  <conditionalFormatting sqref="M8">
    <cfRule type="expression" dxfId="130" priority="13" stopIfTrue="1">
      <formula>N17=1</formula>
    </cfRule>
  </conditionalFormatting>
  <conditionalFormatting sqref="C38 J38">
    <cfRule type="expression" dxfId="129" priority="1" stopIfTrue="1">
      <formula>$E$40+$F$40+$G$40=0</formula>
    </cfRule>
  </conditionalFormatting>
  <printOptions horizontalCentered="1"/>
  <pageMargins left="0.15748031496062992" right="0.15748031496062992" top="0.19685039370078741" bottom="0.19685039370078741" header="0.78740157480314965" footer="0.51181102362204722"/>
  <pageSetup paperSize="9" scale="76"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FFCC"/>
    <pageSetUpPr fitToPage="1"/>
  </sheetPr>
  <dimension ref="A1:AE103"/>
  <sheetViews>
    <sheetView showGridLines="0" showRowColHeaders="0" zoomScaleNormal="100" workbookViewId="0">
      <selection activeCell="E26" sqref="E26"/>
    </sheetView>
  </sheetViews>
  <sheetFormatPr baseColWidth="10" defaultRowHeight="15" x14ac:dyDescent="0.2"/>
  <cols>
    <col min="1" max="1" width="5.42578125" style="28" customWidth="1"/>
    <col min="2" max="2" width="2.42578125" style="28" customWidth="1"/>
    <col min="3" max="3" width="3" style="28" customWidth="1"/>
    <col min="4" max="4" width="6.5703125" style="28" customWidth="1"/>
    <col min="5" max="5" width="12.28515625" style="28" customWidth="1"/>
    <col min="6" max="6" width="13.7109375" style="28" customWidth="1"/>
    <col min="7" max="7" width="11.7109375" style="28" customWidth="1"/>
    <col min="8" max="8" width="10.140625" style="28" customWidth="1"/>
    <col min="9" max="9" width="12.85546875" style="28" customWidth="1"/>
    <col min="10" max="10" width="11.28515625" style="28" customWidth="1"/>
    <col min="11" max="11" width="11.42578125" style="28"/>
    <col min="12" max="12" width="11" style="28" customWidth="1"/>
    <col min="13" max="13" width="10.5703125" style="28" customWidth="1"/>
    <col min="14" max="14" width="11.5703125" style="28" customWidth="1"/>
    <col min="15" max="16" width="12.140625" style="28" customWidth="1"/>
    <col min="17" max="17" width="10.7109375" style="28" customWidth="1"/>
    <col min="18" max="18" width="13.7109375" style="28" customWidth="1"/>
    <col min="19" max="19" width="3.28515625" style="28" customWidth="1"/>
    <col min="20" max="20" width="9.140625" style="28" customWidth="1"/>
    <col min="21" max="21" width="2.42578125" style="28" customWidth="1"/>
    <col min="22" max="22" width="11.42578125" style="114" hidden="1" customWidth="1"/>
    <col min="23" max="23" width="8.42578125" style="114" hidden="1" customWidth="1"/>
    <col min="24" max="24" width="11.42578125" style="114" hidden="1" customWidth="1"/>
    <col min="25" max="27" width="6" style="114" hidden="1" customWidth="1"/>
    <col min="28" max="29" width="11.42578125" style="115" hidden="1" customWidth="1"/>
    <col min="30" max="30" width="11.42578125" style="114" customWidth="1"/>
    <col min="31" max="31" width="11.42578125" style="114"/>
    <col min="32" max="16384" width="11.42578125" style="28"/>
  </cols>
  <sheetData>
    <row r="1" spans="1:29" s="1" customFormat="1" ht="15.75" customHeight="1" x14ac:dyDescent="0.2">
      <c r="M1" s="211"/>
      <c r="N1" s="211"/>
      <c r="O1" s="211"/>
      <c r="P1" s="211"/>
      <c r="Q1" s="211"/>
      <c r="R1" s="211"/>
      <c r="S1" s="211"/>
      <c r="T1" s="211"/>
      <c r="U1" s="211"/>
      <c r="V1" s="412"/>
      <c r="W1" s="412"/>
      <c r="X1" s="412"/>
      <c r="Y1" s="412"/>
      <c r="Z1" s="412"/>
      <c r="AA1" s="412"/>
      <c r="AB1" s="412"/>
      <c r="AC1" s="413"/>
    </row>
    <row r="2" spans="1:29" s="1" customFormat="1" ht="3.75" customHeight="1" x14ac:dyDescent="0.2">
      <c r="B2" s="16"/>
      <c r="C2" s="16"/>
      <c r="D2" s="16"/>
      <c r="E2" s="16"/>
      <c r="F2" s="16"/>
      <c r="G2" s="16"/>
      <c r="H2" s="16"/>
      <c r="I2" s="16"/>
      <c r="J2" s="16"/>
      <c r="K2" s="16"/>
      <c r="L2" s="16"/>
      <c r="M2" s="335"/>
      <c r="N2" s="335"/>
      <c r="O2" s="335"/>
      <c r="P2" s="335"/>
      <c r="Q2" s="335"/>
      <c r="R2" s="335"/>
      <c r="S2" s="335"/>
      <c r="T2" s="335"/>
      <c r="U2" s="336"/>
      <c r="V2" s="211"/>
      <c r="W2" s="211"/>
      <c r="X2" s="211"/>
      <c r="Y2" s="211"/>
      <c r="Z2" s="211"/>
      <c r="AA2" s="211"/>
      <c r="AB2" s="211"/>
    </row>
    <row r="3" spans="1:29" s="1" customFormat="1" ht="8.25" customHeight="1" x14ac:dyDescent="0.2">
      <c r="A3" s="508" t="s">
        <v>215</v>
      </c>
      <c r="B3" s="508"/>
      <c r="C3" s="508"/>
      <c r="D3" s="508"/>
      <c r="E3" s="508"/>
      <c r="F3" s="508"/>
      <c r="G3" s="508"/>
      <c r="H3" s="508"/>
      <c r="I3" s="508"/>
      <c r="J3" s="508"/>
      <c r="K3" s="508"/>
      <c r="L3" s="508"/>
      <c r="M3" s="335"/>
      <c r="N3" s="335"/>
      <c r="O3" s="335"/>
      <c r="P3" s="335"/>
      <c r="Q3" s="335"/>
      <c r="R3" s="335"/>
      <c r="S3" s="335"/>
      <c r="T3" s="335"/>
      <c r="U3" s="336"/>
      <c r="V3" s="211"/>
      <c r="W3" s="211"/>
      <c r="X3" s="211"/>
      <c r="Y3" s="211"/>
      <c r="Z3" s="211"/>
      <c r="AA3" s="211"/>
      <c r="AB3" s="211"/>
    </row>
    <row r="4" spans="1:29" s="1" customFormat="1" ht="9.75" customHeight="1" x14ac:dyDescent="0.2">
      <c r="A4" s="508"/>
      <c r="B4" s="508"/>
      <c r="C4" s="508"/>
      <c r="D4" s="508"/>
      <c r="E4" s="508"/>
      <c r="F4" s="508"/>
      <c r="G4" s="508"/>
      <c r="H4" s="508"/>
      <c r="I4" s="508"/>
      <c r="J4" s="508"/>
      <c r="K4" s="508"/>
      <c r="L4" s="508"/>
      <c r="M4" s="335"/>
      <c r="N4" s="335"/>
      <c r="O4" s="335"/>
      <c r="P4" s="335"/>
      <c r="Q4" s="335"/>
      <c r="R4" s="335"/>
      <c r="S4" s="335"/>
      <c r="T4" s="335"/>
      <c r="U4" s="336"/>
      <c r="V4" s="211"/>
      <c r="W4" s="211"/>
      <c r="X4" s="211"/>
      <c r="Y4" s="211"/>
      <c r="Z4" s="211"/>
      <c r="AA4" s="211"/>
      <c r="AB4" s="211"/>
    </row>
    <row r="5" spans="1:29" ht="6.75" customHeight="1" x14ac:dyDescent="0.2">
      <c r="B5" s="47"/>
      <c r="C5" s="47"/>
      <c r="D5" s="47"/>
      <c r="E5" s="47"/>
      <c r="F5" s="47"/>
      <c r="G5" s="47"/>
      <c r="H5" s="47"/>
      <c r="I5" s="47"/>
      <c r="J5" s="47"/>
      <c r="K5" s="47"/>
      <c r="L5" s="47"/>
      <c r="M5" s="47"/>
      <c r="N5" s="47"/>
      <c r="O5" s="47"/>
      <c r="P5" s="47"/>
      <c r="Q5" s="47"/>
      <c r="R5" s="47"/>
      <c r="S5" s="47"/>
      <c r="T5" s="47"/>
      <c r="U5" s="47"/>
      <c r="V5" s="116"/>
      <c r="W5" s="116"/>
      <c r="X5" s="116"/>
      <c r="Y5" s="116"/>
      <c r="Z5" s="116"/>
      <c r="AA5" s="116"/>
    </row>
    <row r="6" spans="1:29" ht="29.25" customHeight="1" x14ac:dyDescent="0.35">
      <c r="B6" s="47"/>
      <c r="C6" s="46" t="s">
        <v>217</v>
      </c>
      <c r="D6" s="47"/>
      <c r="E6" s="47"/>
      <c r="F6" s="47"/>
      <c r="G6" s="238"/>
      <c r="H6" s="47"/>
      <c r="I6" s="626" t="str">
        <f>IF(SUM(Y26:Y37)=0,"",IF(MAX(Y26:Y37)-MIN(Y26:Y37)&gt;COUNTIF(Y26:Y37,"&gt;0")-1,"Pagamento interrotto del salario. Si prega di utilizzare due schede dei salari!",""))</f>
        <v/>
      </c>
      <c r="J6" s="626"/>
      <c r="K6" s="626"/>
      <c r="L6" s="626"/>
      <c r="M6" s="626"/>
      <c r="N6" s="626"/>
      <c r="O6" s="626"/>
      <c r="P6" s="342"/>
      <c r="Q6" s="342"/>
      <c r="R6" s="342"/>
      <c r="S6" s="548">
        <f>Notifica!J8</f>
        <v>2025</v>
      </c>
      <c r="T6" s="548"/>
      <c r="U6" s="47"/>
      <c r="V6" s="116"/>
      <c r="W6" s="116"/>
      <c r="X6" s="116"/>
      <c r="Y6" s="116"/>
      <c r="Z6" s="116"/>
      <c r="AA6" s="116"/>
    </row>
    <row r="7" spans="1:29" ht="15" customHeight="1" x14ac:dyDescent="0.2">
      <c r="B7" s="47"/>
      <c r="C7" s="47"/>
      <c r="D7" s="47"/>
      <c r="E7" s="47"/>
      <c r="F7" s="47"/>
      <c r="G7" s="47"/>
      <c r="H7" s="47"/>
      <c r="I7" s="47"/>
      <c r="J7" s="47"/>
      <c r="K7" s="47"/>
      <c r="L7" s="47"/>
      <c r="M7" s="47"/>
      <c r="N7" s="47"/>
      <c r="O7" s="47"/>
      <c r="P7" s="47"/>
      <c r="Q7" s="47"/>
      <c r="R7" s="47"/>
      <c r="S7" s="113"/>
      <c r="T7" s="50"/>
      <c r="U7" s="47"/>
      <c r="V7" s="116">
        <f>IF(K19="uomo",1,2)</f>
        <v>2</v>
      </c>
      <c r="W7" s="116" t="str">
        <f>IF(V7=1,"M","F")</f>
        <v>F</v>
      </c>
      <c r="X7" s="116"/>
      <c r="Y7" s="116"/>
      <c r="Z7" s="116"/>
      <c r="AA7" s="116"/>
    </row>
    <row r="8" spans="1:29" ht="18" customHeight="1" x14ac:dyDescent="0.3">
      <c r="B8" s="47"/>
      <c r="C8" s="51" t="s">
        <v>158</v>
      </c>
      <c r="D8" s="47"/>
      <c r="E8" s="47"/>
      <c r="F8" s="590"/>
      <c r="G8" s="590"/>
      <c r="H8" s="590"/>
      <c r="I8" s="51" t="s">
        <v>126</v>
      </c>
      <c r="J8" s="47"/>
      <c r="K8" s="47"/>
      <c r="L8" s="47"/>
      <c r="M8" s="594"/>
      <c r="N8" s="594"/>
      <c r="O8" s="594"/>
      <c r="P8" s="594"/>
      <c r="Q8" s="594"/>
      <c r="R8" s="594"/>
      <c r="S8" s="594"/>
      <c r="T8" s="594"/>
      <c r="U8" s="47"/>
      <c r="V8" s="206" t="e">
        <f>YEAR(K17)*12+MONTH(K17)</f>
        <v>#VALUE!</v>
      </c>
      <c r="W8" s="116" t="s">
        <v>14</v>
      </c>
      <c r="X8" s="116"/>
      <c r="Y8" s="116"/>
      <c r="Z8" s="116"/>
      <c r="AA8" s="116"/>
    </row>
    <row r="9" spans="1:29" ht="7.5" customHeight="1" x14ac:dyDescent="0.2">
      <c r="B9" s="47"/>
      <c r="C9" s="22"/>
      <c r="D9" s="22"/>
      <c r="E9" s="22"/>
      <c r="F9" s="22"/>
      <c r="G9" s="22"/>
      <c r="H9" s="47"/>
      <c r="I9" s="22"/>
      <c r="J9" s="22"/>
      <c r="K9" s="22"/>
      <c r="L9" s="22"/>
      <c r="M9" s="22"/>
      <c r="N9" s="22"/>
      <c r="O9" s="22"/>
      <c r="P9" s="22"/>
      <c r="Q9" s="22"/>
      <c r="R9" s="111"/>
      <c r="S9" s="111"/>
      <c r="T9" s="22"/>
      <c r="U9" s="47"/>
      <c r="V9" s="206" t="e">
        <f>IF(V7=1,(V8+65*12),IF(YEAR(K17)&lt;1961,V8+64*12,IF(YEAR(K17)=1961,V8+64*12+3,IF(YEAR(K17)=1962,V8+64*12+6,IF(YEAR(K17)=1963,V8+64*12+9,V8+65*12)))))</f>
        <v>#VALUE!</v>
      </c>
      <c r="W9" s="116" t="s">
        <v>15</v>
      </c>
      <c r="X9" s="116"/>
      <c r="Y9" s="116"/>
      <c r="Z9" s="116"/>
      <c r="AA9" s="116"/>
    </row>
    <row r="10" spans="1:29" ht="19.5" customHeight="1" x14ac:dyDescent="0.2">
      <c r="B10" s="47"/>
      <c r="C10" s="591"/>
      <c r="D10" s="592"/>
      <c r="E10" s="592"/>
      <c r="F10" s="316"/>
      <c r="G10" s="317"/>
      <c r="H10" s="47"/>
      <c r="I10" s="47"/>
      <c r="J10" s="47"/>
      <c r="K10" s="47"/>
      <c r="L10" s="47"/>
      <c r="M10" s="47"/>
      <c r="N10" s="47"/>
      <c r="O10" s="47"/>
      <c r="P10" s="47"/>
      <c r="Q10" s="47"/>
      <c r="R10" s="47"/>
      <c r="S10" s="47"/>
      <c r="T10" s="47"/>
      <c r="U10" s="47"/>
      <c r="V10" s="116"/>
      <c r="W10" s="116"/>
      <c r="X10" s="116"/>
      <c r="Y10" s="116"/>
      <c r="Z10" s="116"/>
      <c r="AA10" s="116"/>
    </row>
    <row r="11" spans="1:29" ht="15.75" customHeight="1" x14ac:dyDescent="0.2">
      <c r="B11" s="47"/>
      <c r="C11" s="369" t="str">
        <f>IF('Foglio di base'!$E$7="","","N° cont. ")</f>
        <v/>
      </c>
      <c r="D11" s="369"/>
      <c r="E11" s="370" t="str">
        <f>IF('Foglio di base'!$E$7="","",'Foglio di base'!$E$7)</f>
        <v/>
      </c>
      <c r="F11" s="369"/>
      <c r="G11" s="369"/>
      <c r="H11" s="47"/>
      <c r="I11" s="86" t="s">
        <v>127</v>
      </c>
      <c r="J11" s="52"/>
      <c r="K11" s="554" t="str">
        <f>IF('Foglio di base'!$D$34="","",'Foglio di base'!$D$34)</f>
        <v/>
      </c>
      <c r="L11" s="554"/>
      <c r="M11" s="554"/>
      <c r="N11" s="410"/>
      <c r="O11" s="410"/>
      <c r="P11" s="410"/>
      <c r="Q11" s="410"/>
      <c r="R11" s="409"/>
      <c r="S11" s="409"/>
      <c r="T11" s="409"/>
      <c r="U11" s="47"/>
      <c r="V11" s="116"/>
      <c r="W11" s="116"/>
      <c r="X11" s="116"/>
      <c r="Y11" s="116"/>
      <c r="Z11" s="116"/>
      <c r="AA11" s="116"/>
    </row>
    <row r="12" spans="1:29" ht="6" customHeight="1" x14ac:dyDescent="0.2">
      <c r="B12" s="47"/>
      <c r="C12" s="314"/>
      <c r="D12" s="314"/>
      <c r="E12" s="314"/>
      <c r="F12" s="314"/>
      <c r="G12" s="314"/>
      <c r="H12" s="47"/>
      <c r="I12" s="32"/>
      <c r="J12" s="52"/>
      <c r="K12" s="314"/>
      <c r="L12" s="314"/>
      <c r="M12" s="314"/>
      <c r="N12" s="410"/>
      <c r="O12" s="410"/>
      <c r="P12" s="410"/>
      <c r="Q12" s="410"/>
      <c r="R12" s="409"/>
      <c r="S12" s="409"/>
      <c r="T12" s="409"/>
      <c r="U12" s="47"/>
      <c r="V12" s="116"/>
      <c r="W12" s="116"/>
      <c r="X12" s="116"/>
      <c r="Y12" s="116"/>
      <c r="Z12" s="116"/>
      <c r="AA12" s="116"/>
    </row>
    <row r="13" spans="1:29" ht="15.75" customHeight="1" x14ac:dyDescent="0.2">
      <c r="B13" s="47"/>
      <c r="C13" s="554" t="str">
        <f>IF('Foglio di base'!$E$11="","",'Foglio di base'!$E$11)</f>
        <v/>
      </c>
      <c r="D13" s="554"/>
      <c r="E13" s="554"/>
      <c r="F13" s="554"/>
      <c r="G13" s="554"/>
      <c r="H13" s="47"/>
      <c r="I13" s="32" t="s">
        <v>85</v>
      </c>
      <c r="J13" s="52"/>
      <c r="K13" s="593" t="str">
        <f>IF('Foglio di base'!$E$34="","",'Foglio di base'!$E$34)</f>
        <v/>
      </c>
      <c r="L13" s="593"/>
      <c r="M13" s="593"/>
      <c r="N13" s="595"/>
      <c r="O13" s="595"/>
      <c r="P13" s="595"/>
      <c r="Q13" s="595"/>
      <c r="R13" s="595"/>
      <c r="S13" s="595"/>
      <c r="T13" s="595"/>
      <c r="U13" s="47"/>
      <c r="V13" s="116"/>
      <c r="W13" s="116"/>
      <c r="X13" s="116"/>
      <c r="Y13" s="116"/>
      <c r="Z13" s="116"/>
      <c r="AA13" s="116"/>
    </row>
    <row r="14" spans="1:29" ht="6" customHeight="1" x14ac:dyDescent="0.2">
      <c r="B14" s="47"/>
      <c r="C14" s="554"/>
      <c r="D14" s="554"/>
      <c r="E14" s="554"/>
      <c r="F14" s="554"/>
      <c r="G14" s="554"/>
      <c r="H14" s="47"/>
      <c r="I14" s="32"/>
      <c r="J14" s="52"/>
      <c r="K14" s="314"/>
      <c r="L14" s="314"/>
      <c r="M14" s="314"/>
      <c r="N14" s="410"/>
      <c r="O14" s="410"/>
      <c r="P14" s="410"/>
      <c r="Q14" s="410"/>
      <c r="R14" s="410"/>
      <c r="S14" s="410"/>
      <c r="T14" s="410"/>
      <c r="U14" s="47"/>
      <c r="V14" s="116"/>
      <c r="W14" s="116"/>
      <c r="X14" s="116"/>
      <c r="Y14" s="116"/>
      <c r="Z14" s="116"/>
      <c r="AA14" s="116"/>
    </row>
    <row r="15" spans="1:29" ht="15.75" customHeight="1" x14ac:dyDescent="0.25">
      <c r="B15" s="47"/>
      <c r="C15" s="554" t="str">
        <f>IF('Foglio di base'!$E$13="","",'Foglio di base'!$E$13)</f>
        <v/>
      </c>
      <c r="D15" s="554"/>
      <c r="E15" s="554"/>
      <c r="F15" s="554"/>
      <c r="G15" s="554"/>
      <c r="H15" s="47"/>
      <c r="I15" s="32" t="s">
        <v>128</v>
      </c>
      <c r="J15" s="52"/>
      <c r="K15" s="593" t="str">
        <f>IF('Foglio di base'!$F$34="","",'Foglio di base'!$F$34)</f>
        <v/>
      </c>
      <c r="L15" s="593"/>
      <c r="M15" s="593"/>
      <c r="N15" s="596" t="str">
        <f>IF(Y15="1a","manca il numero AVS",IF(Y15="1b","il numero AVS deve iniziare con '756'",IF(Y15="1c","il formato del numero AVS non è corretto",IF(Y15="1d","secondo il numero di controllo, il numero AVS non è valido",""))))</f>
        <v/>
      </c>
      <c r="O15" s="596"/>
      <c r="P15" s="596"/>
      <c r="Q15" s="596"/>
      <c r="R15" s="596"/>
      <c r="S15" s="596"/>
      <c r="T15" s="596"/>
      <c r="U15" s="47"/>
      <c r="V15" s="116" t="e">
        <f>IF(W41=0,0,IF(W41=12,0,1))</f>
        <v>#VALUE!</v>
      </c>
      <c r="W15" s="116" t="s">
        <v>97</v>
      </c>
      <c r="X15" s="116"/>
      <c r="Y15" s="116" t="str">
        <f>'Foglio di base'!$Q$34</f>
        <v/>
      </c>
      <c r="Z15" s="196"/>
      <c r="AA15" s="116"/>
    </row>
    <row r="16" spans="1:29" ht="6" customHeight="1" x14ac:dyDescent="0.2">
      <c r="B16" s="47"/>
      <c r="C16" s="554"/>
      <c r="D16" s="554"/>
      <c r="E16" s="554"/>
      <c r="F16" s="554"/>
      <c r="G16" s="554"/>
      <c r="H16" s="47"/>
      <c r="I16" s="32"/>
      <c r="J16" s="52"/>
      <c r="K16" s="314"/>
      <c r="L16" s="314"/>
      <c r="M16" s="314"/>
      <c r="N16" s="410"/>
      <c r="O16" s="410"/>
      <c r="P16" s="410"/>
      <c r="Q16" s="410"/>
      <c r="R16" s="326"/>
      <c r="S16" s="326"/>
      <c r="T16" s="326"/>
      <c r="U16" s="47"/>
      <c r="V16" s="116"/>
      <c r="W16" s="116"/>
      <c r="X16" s="116"/>
      <c r="Y16" s="116"/>
      <c r="Z16" s="116"/>
      <c r="AA16" s="116"/>
    </row>
    <row r="17" spans="2:31" ht="15.75" customHeight="1" x14ac:dyDescent="0.2">
      <c r="B17" s="47"/>
      <c r="C17" s="554" t="str">
        <f>IF('Foglio di base'!$E$15="","",'Foglio di base'!$E$15)</f>
        <v/>
      </c>
      <c r="D17" s="554"/>
      <c r="E17" s="554"/>
      <c r="F17" s="554"/>
      <c r="G17" s="554"/>
      <c r="H17" s="47"/>
      <c r="I17" s="84" t="s">
        <v>129</v>
      </c>
      <c r="J17" s="52"/>
      <c r="K17" s="599" t="str">
        <f>IF('Foglio di base'!$G$34="","",'Foglio di base'!$G$34)</f>
        <v/>
      </c>
      <c r="L17" s="599"/>
      <c r="M17" s="599"/>
      <c r="N17" s="597" t="str">
        <f>IF(Y17="","",IF(Y17="2a","manca la data di nascita",IF(Y17="2b","non tenuto a pagare contributi AVS (utilizzare scheda ’Minorenne')",IF(Y17="2c",CONCATENATE("a partire del mese ",V17," utilizzare una scheda separata","")))))</f>
        <v/>
      </c>
      <c r="O17" s="597"/>
      <c r="P17" s="597"/>
      <c r="Q17" s="597"/>
      <c r="R17" s="597"/>
      <c r="S17" s="597"/>
      <c r="T17" s="597"/>
      <c r="U17" s="47"/>
      <c r="V17" s="207" t="e">
        <f>VLOOKUP((13-W41),AB17:AC28,2)</f>
        <v>#VALUE!</v>
      </c>
      <c r="W17" s="116" t="s">
        <v>8</v>
      </c>
      <c r="X17" s="116"/>
      <c r="Y17" s="116" t="str">
        <f>'Foglio di base'!$R$34</f>
        <v/>
      </c>
      <c r="Z17" s="116"/>
      <c r="AA17" s="116"/>
      <c r="AB17" s="121">
        <v>1</v>
      </c>
      <c r="AC17" s="381" t="s">
        <v>164</v>
      </c>
    </row>
    <row r="18" spans="2:31" ht="6" customHeight="1" x14ac:dyDescent="0.2">
      <c r="B18" s="47"/>
      <c r="C18" s="554"/>
      <c r="D18" s="554"/>
      <c r="E18" s="554"/>
      <c r="F18" s="554"/>
      <c r="G18" s="554"/>
      <c r="H18" s="47"/>
      <c r="I18" s="32"/>
      <c r="J18" s="52"/>
      <c r="K18" s="314"/>
      <c r="L18" s="314"/>
      <c r="M18" s="314"/>
      <c r="N18" s="410"/>
      <c r="O18" s="410"/>
      <c r="P18" s="410"/>
      <c r="Q18" s="410"/>
      <c r="R18" s="409"/>
      <c r="S18" s="409"/>
      <c r="T18" s="409"/>
      <c r="U18" s="47"/>
      <c r="V18" s="116"/>
      <c r="W18" s="116"/>
      <c r="X18" s="116"/>
      <c r="Y18" s="116"/>
      <c r="Z18" s="116"/>
      <c r="AA18" s="116"/>
      <c r="AB18" s="121">
        <v>2</v>
      </c>
      <c r="AC18" s="381" t="s">
        <v>165</v>
      </c>
    </row>
    <row r="19" spans="2:31" ht="19.5" customHeight="1" x14ac:dyDescent="0.2">
      <c r="B19" s="47"/>
      <c r="C19" s="554" t="str">
        <f>IF('Foglio di base'!$E$17="","",'Foglio di base'!$E$17)</f>
        <v/>
      </c>
      <c r="D19" s="554"/>
      <c r="E19" s="554"/>
      <c r="F19" s="554"/>
      <c r="G19" s="554"/>
      <c r="H19" s="47"/>
      <c r="I19" s="32" t="s">
        <v>87</v>
      </c>
      <c r="J19" s="52"/>
      <c r="K19" s="112" t="str">
        <f>IF('Foglio di base'!$H$34="","",IF('Foglio di base'!$H$34="F","donna",IF('Foglio di base'!$H$34="M","uomo")))</f>
        <v/>
      </c>
      <c r="L19" s="314"/>
      <c r="M19" s="315"/>
      <c r="N19" s="598" t="str">
        <f>IF(Y19="3a","manca il sesso",IF(Y19="3b","sesso unicamente ’M' o 'F'",""))</f>
        <v/>
      </c>
      <c r="O19" s="598"/>
      <c r="P19" s="598"/>
      <c r="Q19" s="598"/>
      <c r="R19" s="598"/>
      <c r="S19" s="598"/>
      <c r="T19" s="598"/>
      <c r="U19" s="47"/>
      <c r="V19" s="116"/>
      <c r="W19" s="116"/>
      <c r="X19" s="116"/>
      <c r="Y19" s="116" t="str">
        <f>'Foglio di base'!$S$34</f>
        <v/>
      </c>
      <c r="Z19" s="116"/>
      <c r="AA19" s="116"/>
      <c r="AB19" s="121">
        <v>3</v>
      </c>
      <c r="AC19" s="121" t="s">
        <v>166</v>
      </c>
    </row>
    <row r="20" spans="2:31" ht="9.75" customHeight="1" x14ac:dyDescent="0.2">
      <c r="B20" s="47"/>
      <c r="C20" s="589"/>
      <c r="D20" s="589"/>
      <c r="E20" s="589"/>
      <c r="F20" s="589"/>
      <c r="G20" s="256"/>
      <c r="H20" s="47"/>
      <c r="I20" s="47"/>
      <c r="J20" s="35"/>
      <c r="K20" s="55"/>
      <c r="L20" s="55"/>
      <c r="M20" s="38"/>
      <c r="N20" s="55"/>
      <c r="O20" s="55"/>
      <c r="P20" s="54"/>
      <c r="Q20" s="54"/>
      <c r="R20" s="54"/>
      <c r="S20" s="56"/>
      <c r="T20" s="56"/>
      <c r="U20" s="47"/>
      <c r="V20" s="116"/>
      <c r="W20" s="116"/>
      <c r="X20" s="116"/>
      <c r="Y20" s="116"/>
      <c r="Z20" s="116"/>
      <c r="AA20" s="116"/>
      <c r="AB20" s="121">
        <v>4</v>
      </c>
      <c r="AC20" s="381" t="s">
        <v>167</v>
      </c>
    </row>
    <row r="21" spans="2:31" ht="6" customHeight="1" thickBot="1" x14ac:dyDescent="0.25">
      <c r="B21" s="47"/>
      <c r="C21" s="47"/>
      <c r="D21" s="47"/>
      <c r="E21" s="57"/>
      <c r="F21" s="57"/>
      <c r="G21" s="57"/>
      <c r="H21" s="47"/>
      <c r="I21" s="47"/>
      <c r="J21" s="36"/>
      <c r="K21" s="37"/>
      <c r="L21" s="37"/>
      <c r="M21" s="37"/>
      <c r="N21" s="58"/>
      <c r="O21" s="58"/>
      <c r="P21" s="58"/>
      <c r="Q21" s="58"/>
      <c r="R21" s="58"/>
      <c r="S21" s="58"/>
      <c r="T21" s="58"/>
      <c r="U21" s="47"/>
      <c r="V21" s="116"/>
      <c r="W21" s="116"/>
      <c r="X21" s="116"/>
      <c r="Y21" s="116"/>
      <c r="Z21" s="116"/>
      <c r="AA21" s="116"/>
      <c r="AB21" s="121">
        <v>5</v>
      </c>
      <c r="AC21" s="381" t="s">
        <v>168</v>
      </c>
    </row>
    <row r="22" spans="2:31" ht="30.75" customHeight="1" x14ac:dyDescent="0.2">
      <c r="B22" s="47"/>
      <c r="C22" s="606" t="s">
        <v>130</v>
      </c>
      <c r="D22" s="559"/>
      <c r="E22" s="624" t="s">
        <v>141</v>
      </c>
      <c r="F22" s="625"/>
      <c r="G22" s="556" t="s">
        <v>144</v>
      </c>
      <c r="H22" s="609" t="s">
        <v>145</v>
      </c>
      <c r="I22" s="583" t="s">
        <v>146</v>
      </c>
      <c r="J22" s="612" t="s">
        <v>147</v>
      </c>
      <c r="K22" s="556" t="s">
        <v>148</v>
      </c>
      <c r="L22" s="585" t="s">
        <v>149</v>
      </c>
      <c r="M22" s="586" t="s">
        <v>150</v>
      </c>
      <c r="N22" s="587" t="s">
        <v>151</v>
      </c>
      <c r="O22" s="587" t="s">
        <v>152</v>
      </c>
      <c r="P22" s="587" t="s">
        <v>153</v>
      </c>
      <c r="Q22" s="556" t="s">
        <v>154</v>
      </c>
      <c r="R22" s="585" t="s">
        <v>155</v>
      </c>
      <c r="S22" s="558" t="s">
        <v>156</v>
      </c>
      <c r="T22" s="559"/>
      <c r="U22" s="47"/>
      <c r="V22" s="116"/>
      <c r="W22" s="116"/>
      <c r="X22" s="116"/>
      <c r="Y22" s="116"/>
      <c r="Z22" s="116"/>
      <c r="AA22" s="116"/>
      <c r="AB22" s="121">
        <v>6</v>
      </c>
      <c r="AC22" s="381" t="s">
        <v>169</v>
      </c>
    </row>
    <row r="23" spans="2:31" ht="34.5" customHeight="1" x14ac:dyDescent="0.2">
      <c r="B23" s="47"/>
      <c r="C23" s="560"/>
      <c r="D23" s="561"/>
      <c r="E23" s="556" t="s">
        <v>142</v>
      </c>
      <c r="F23" s="587" t="s">
        <v>143</v>
      </c>
      <c r="G23" s="607"/>
      <c r="H23" s="610"/>
      <c r="I23" s="584"/>
      <c r="J23" s="613"/>
      <c r="K23" s="615"/>
      <c r="L23" s="556"/>
      <c r="M23" s="587"/>
      <c r="N23" s="557"/>
      <c r="O23" s="557"/>
      <c r="P23" s="588"/>
      <c r="Q23" s="557"/>
      <c r="R23" s="556"/>
      <c r="S23" s="560"/>
      <c r="T23" s="561"/>
      <c r="U23" s="47"/>
      <c r="V23" s="116"/>
      <c r="W23" s="116"/>
      <c r="X23" s="116"/>
      <c r="Y23" s="116"/>
      <c r="Z23" s="116"/>
      <c r="AA23" s="116"/>
      <c r="AB23" s="121">
        <v>7</v>
      </c>
      <c r="AC23" s="381" t="s">
        <v>170</v>
      </c>
    </row>
    <row r="24" spans="2:31" s="80" customFormat="1" ht="15" customHeight="1" x14ac:dyDescent="0.2">
      <c r="B24" s="75"/>
      <c r="C24" s="562"/>
      <c r="D24" s="563"/>
      <c r="E24" s="608"/>
      <c r="F24" s="557"/>
      <c r="G24" s="608"/>
      <c r="H24" s="611"/>
      <c r="I24" s="94" t="s">
        <v>29</v>
      </c>
      <c r="J24" s="614"/>
      <c r="K24" s="557"/>
      <c r="L24" s="95" t="s">
        <v>30</v>
      </c>
      <c r="M24" s="95" t="s">
        <v>31</v>
      </c>
      <c r="N24" s="318" t="str">
        <f>IF('Foglio di base'!$I$34="","",'Foglio di base'!$I$34)</f>
        <v/>
      </c>
      <c r="O24" s="318" t="str">
        <f>IF('Foglio di base'!$J$34="","",'Foglio di base'!$J$34)</f>
        <v/>
      </c>
      <c r="P24" s="318" t="str">
        <f>IF('Foglio di base'!$K$34="","",'Foglio di base'!$K$34)</f>
        <v/>
      </c>
      <c r="Q24" s="318" t="str">
        <f>IF('Foglio di base'!$L$34="","",'Foglio di base'!$L$34)</f>
        <v/>
      </c>
      <c r="R24" s="95" t="s">
        <v>99</v>
      </c>
      <c r="S24" s="562"/>
      <c r="T24" s="563"/>
      <c r="U24" s="75"/>
      <c r="V24" s="117"/>
      <c r="W24" s="117"/>
      <c r="X24" s="117"/>
      <c r="Y24" s="117"/>
      <c r="Z24" s="117"/>
      <c r="AA24" s="117"/>
      <c r="AB24" s="121">
        <v>8</v>
      </c>
      <c r="AC24" s="381" t="s">
        <v>171</v>
      </c>
      <c r="AD24" s="118"/>
      <c r="AE24" s="119"/>
    </row>
    <row r="25" spans="2:31" s="61" customFormat="1" x14ac:dyDescent="0.2">
      <c r="B25" s="27"/>
      <c r="C25" s="575"/>
      <c r="D25" s="575"/>
      <c r="E25" s="85">
        <v>1</v>
      </c>
      <c r="F25" s="85">
        <v>2</v>
      </c>
      <c r="G25" s="85">
        <v>3</v>
      </c>
      <c r="H25" s="91">
        <v>4</v>
      </c>
      <c r="I25" s="92">
        <v>5</v>
      </c>
      <c r="J25" s="93">
        <v>6</v>
      </c>
      <c r="K25" s="93">
        <v>7</v>
      </c>
      <c r="L25" s="85">
        <v>8</v>
      </c>
      <c r="M25" s="85">
        <v>9</v>
      </c>
      <c r="N25" s="85">
        <v>10</v>
      </c>
      <c r="O25" s="85">
        <v>11</v>
      </c>
      <c r="P25" s="85">
        <v>12</v>
      </c>
      <c r="Q25" s="85">
        <v>13</v>
      </c>
      <c r="R25" s="85">
        <v>14</v>
      </c>
      <c r="S25" s="580">
        <v>15</v>
      </c>
      <c r="T25" s="581"/>
      <c r="U25" s="27"/>
      <c r="V25" s="120" t="s">
        <v>16</v>
      </c>
      <c r="W25" s="120" t="s">
        <v>9</v>
      </c>
      <c r="X25" s="120" t="s">
        <v>17</v>
      </c>
      <c r="Y25" s="120"/>
      <c r="Z25" s="120"/>
      <c r="AA25" s="120"/>
      <c r="AB25" s="121">
        <v>9</v>
      </c>
      <c r="AC25" s="381" t="s">
        <v>172</v>
      </c>
      <c r="AD25" s="122"/>
      <c r="AE25" s="122"/>
    </row>
    <row r="26" spans="2:31" s="61" customFormat="1" ht="24" customHeight="1" x14ac:dyDescent="0.2">
      <c r="B26" s="27"/>
      <c r="C26" s="59">
        <v>1</v>
      </c>
      <c r="D26" s="76" t="s">
        <v>131</v>
      </c>
      <c r="E26" s="258"/>
      <c r="F26" s="258"/>
      <c r="G26" s="258"/>
      <c r="H26" s="8">
        <f>IF((E26+F26+G26)&lt;1,0,IF($K$17="",0,W26*1400))</f>
        <v>0</v>
      </c>
      <c r="I26" s="14">
        <f>IF(H26=0,(E26+F26+G26),IF((E26+F26+G26)&lt;1401,0,(E26+F26+G26-H26)))</f>
        <v>0</v>
      </c>
      <c r="J26" s="259"/>
      <c r="K26" s="259"/>
      <c r="L26" s="5">
        <f>E26+F26+J26+K26</f>
        <v>0</v>
      </c>
      <c r="M26" s="39">
        <f t="shared" ref="M26:M37" si="0">ROUND((I26*X26%)/5,2)*5</f>
        <v>0</v>
      </c>
      <c r="N26" s="258">
        <f>IF($N$24="",0,ROUND(($I26*$N$24%)/5,2)*5)</f>
        <v>0</v>
      </c>
      <c r="O26" s="258">
        <f>IF($O$24="",0,ROUND(($I26*$O$24%)/5,2)*5)</f>
        <v>0</v>
      </c>
      <c r="P26" s="258">
        <f>IF($P$24="",0,ROUND(($I26*$P$24%)/5,2)*5)</f>
        <v>0</v>
      </c>
      <c r="Q26" s="258">
        <f>IF($Q$24="",0,ROUND(($I26*$Q$24%)/5,2)*5)</f>
        <v>0</v>
      </c>
      <c r="R26" s="5">
        <f>L26-M26-N26-O26-P26-Q26</f>
        <v>0</v>
      </c>
      <c r="S26" s="573"/>
      <c r="T26" s="574"/>
      <c r="U26" s="27"/>
      <c r="V26" s="382">
        <f>12*$S$6+1</f>
        <v>24301</v>
      </c>
      <c r="W26" s="383" t="e">
        <f>IF($V26&gt;$V$9,1,0)</f>
        <v>#VALUE!</v>
      </c>
      <c r="X26" s="383">
        <f>IF($K$17="",'Foglio di base'!AH7,IF(W26=0,'Foglio di base'!AH7,'Foglio di base'!AH11))</f>
        <v>6.4</v>
      </c>
      <c r="Y26" s="120" t="str">
        <f>IF((E26+F26+G26)=0,"",1)</f>
        <v/>
      </c>
      <c r="Z26" s="120"/>
      <c r="AA26" s="120"/>
      <c r="AB26" s="121">
        <v>10</v>
      </c>
      <c r="AC26" s="381" t="s">
        <v>173</v>
      </c>
      <c r="AD26" s="122"/>
      <c r="AE26" s="122"/>
    </row>
    <row r="27" spans="2:31" s="61" customFormat="1" ht="24" customHeight="1" x14ac:dyDescent="0.2">
      <c r="B27" s="27"/>
      <c r="C27" s="85">
        <v>2</v>
      </c>
      <c r="D27" s="77" t="s">
        <v>0</v>
      </c>
      <c r="E27" s="258"/>
      <c r="F27" s="258"/>
      <c r="G27" s="258"/>
      <c r="H27" s="8">
        <f>IF((E27+F27+G27)&lt;1,0,IF($K$17="",0,W27*1400))</f>
        <v>0</v>
      </c>
      <c r="I27" s="14">
        <f>IF(H27=0,(E27+F27+G27),IF((E27+F27+G27)&lt;1401,0,(E27+F27+G27-H27)))</f>
        <v>0</v>
      </c>
      <c r="J27" s="259"/>
      <c r="K27" s="259"/>
      <c r="L27" s="39">
        <f>E27+F27+J27+K27</f>
        <v>0</v>
      </c>
      <c r="M27" s="39">
        <f t="shared" si="0"/>
        <v>0</v>
      </c>
      <c r="N27" s="258">
        <f t="shared" ref="N27:N37" si="1">IF($N$24="",0,ROUND(($I27*$N$24%)/5,2)*5)</f>
        <v>0</v>
      </c>
      <c r="O27" s="258">
        <f t="shared" ref="O27:O37" si="2">IF($O$24="",0,ROUND(($I27*$O$24%)/5,2)*5)</f>
        <v>0</v>
      </c>
      <c r="P27" s="258">
        <f t="shared" ref="P27:P37" si="3">IF($P$24="",0,ROUND(($I27*$P$24%)/5,2)*5)</f>
        <v>0</v>
      </c>
      <c r="Q27" s="258">
        <f t="shared" ref="Q27:Q37" si="4">IF($Q$24="",0,ROUND(($I27*$Q$24%)/5,2)*5)</f>
        <v>0</v>
      </c>
      <c r="R27" s="5">
        <f t="shared" ref="R27:R37" si="5">L27-M27-N27-O27-P27-Q27</f>
        <v>0</v>
      </c>
      <c r="S27" s="573"/>
      <c r="T27" s="574"/>
      <c r="U27" s="27"/>
      <c r="V27" s="382">
        <f>12*$S$6+2</f>
        <v>24302</v>
      </c>
      <c r="W27" s="383" t="e">
        <f t="shared" ref="W27:W37" si="6">IF($V27&gt;$V$9,1,0)</f>
        <v>#VALUE!</v>
      </c>
      <c r="X27" s="383">
        <f>IF($K$17="",'Foglio di base'!AH7,IF(W27=0,'Foglio di base'!AH7,'Foglio di base'!AH11))</f>
        <v>6.4</v>
      </c>
      <c r="Y27" s="120" t="str">
        <f>IF((E27+F27+G27)=0,"",2)</f>
        <v/>
      </c>
      <c r="Z27" s="120"/>
      <c r="AA27" s="120"/>
      <c r="AB27" s="121">
        <v>11</v>
      </c>
      <c r="AC27" s="381" t="s">
        <v>174</v>
      </c>
      <c r="AD27" s="122"/>
      <c r="AE27" s="122"/>
    </row>
    <row r="28" spans="2:31" s="61" customFormat="1" ht="24" customHeight="1" x14ac:dyDescent="0.2">
      <c r="B28" s="27"/>
      <c r="C28" s="85">
        <v>3</v>
      </c>
      <c r="D28" s="77" t="s">
        <v>132</v>
      </c>
      <c r="E28" s="258"/>
      <c r="F28" s="258"/>
      <c r="G28" s="258"/>
      <c r="H28" s="8">
        <f t="shared" ref="H28:H37" si="7">IF((E28+F28+G28)&lt;1,0,IF($K$17="",0,W28*1400))</f>
        <v>0</v>
      </c>
      <c r="I28" s="14">
        <f t="shared" ref="I28:I37" si="8">IF(H28=0,(E28+F28+G28),IF((E28+F28+G28)&lt;1401,0,(E28+F28+G28-H28)))</f>
        <v>0</v>
      </c>
      <c r="J28" s="259"/>
      <c r="K28" s="259"/>
      <c r="L28" s="39">
        <f t="shared" ref="L28:L37" si="9">E28+F28+J28+K28</f>
        <v>0</v>
      </c>
      <c r="M28" s="39">
        <f t="shared" si="0"/>
        <v>0</v>
      </c>
      <c r="N28" s="258">
        <f t="shared" si="1"/>
        <v>0</v>
      </c>
      <c r="O28" s="258">
        <f t="shared" si="2"/>
        <v>0</v>
      </c>
      <c r="P28" s="258">
        <f t="shared" si="3"/>
        <v>0</v>
      </c>
      <c r="Q28" s="258">
        <f t="shared" si="4"/>
        <v>0</v>
      </c>
      <c r="R28" s="5">
        <f t="shared" si="5"/>
        <v>0</v>
      </c>
      <c r="S28" s="573"/>
      <c r="T28" s="574"/>
      <c r="U28" s="27"/>
      <c r="V28" s="382">
        <f>12*$S$6+3</f>
        <v>24303</v>
      </c>
      <c r="W28" s="383" t="e">
        <f t="shared" si="6"/>
        <v>#VALUE!</v>
      </c>
      <c r="X28" s="383">
        <f>IF($K$17="",'Foglio di base'!AH7,IF(W28=0,'Foglio di base'!AH7,'Foglio di base'!AH11))</f>
        <v>6.4</v>
      </c>
      <c r="Y28" s="120" t="str">
        <f>IF((E28+F28+G28)=0,"",3)</f>
        <v/>
      </c>
      <c r="Z28" s="120"/>
      <c r="AA28" s="120"/>
      <c r="AB28" s="121">
        <v>12</v>
      </c>
      <c r="AC28" s="381" t="s">
        <v>175</v>
      </c>
      <c r="AD28" s="122"/>
      <c r="AE28" s="122"/>
    </row>
    <row r="29" spans="2:31" s="61" customFormat="1" ht="24" customHeight="1" x14ac:dyDescent="0.2">
      <c r="B29" s="27"/>
      <c r="C29" s="85">
        <v>4</v>
      </c>
      <c r="D29" s="77" t="s">
        <v>133</v>
      </c>
      <c r="E29" s="258"/>
      <c r="F29" s="258"/>
      <c r="G29" s="258"/>
      <c r="H29" s="8">
        <f t="shared" si="7"/>
        <v>0</v>
      </c>
      <c r="I29" s="14">
        <f t="shared" si="8"/>
        <v>0</v>
      </c>
      <c r="J29" s="259"/>
      <c r="K29" s="259"/>
      <c r="L29" s="39">
        <f t="shared" si="9"/>
        <v>0</v>
      </c>
      <c r="M29" s="39">
        <f t="shared" si="0"/>
        <v>0</v>
      </c>
      <c r="N29" s="258">
        <f t="shared" si="1"/>
        <v>0</v>
      </c>
      <c r="O29" s="258">
        <f t="shared" si="2"/>
        <v>0</v>
      </c>
      <c r="P29" s="258">
        <f t="shared" si="3"/>
        <v>0</v>
      </c>
      <c r="Q29" s="258">
        <f t="shared" si="4"/>
        <v>0</v>
      </c>
      <c r="R29" s="5">
        <f t="shared" si="5"/>
        <v>0</v>
      </c>
      <c r="S29" s="573"/>
      <c r="T29" s="574"/>
      <c r="U29" s="27"/>
      <c r="V29" s="382">
        <f>12*$S$6+4</f>
        <v>24304</v>
      </c>
      <c r="W29" s="383" t="e">
        <f t="shared" si="6"/>
        <v>#VALUE!</v>
      </c>
      <c r="X29" s="383">
        <f>IF($K$17="",'Foglio di base'!AH7,IF(W29=0,'Foglio di base'!AH7,'Foglio di base'!AH11))</f>
        <v>6.4</v>
      </c>
      <c r="Y29" s="120" t="str">
        <f>IF((E29+F29+G29)=0,"",4)</f>
        <v/>
      </c>
      <c r="Z29" s="120"/>
      <c r="AA29" s="120"/>
      <c r="AB29" s="121"/>
      <c r="AC29" s="115"/>
      <c r="AD29" s="122"/>
      <c r="AE29" s="122"/>
    </row>
    <row r="30" spans="2:31" s="61" customFormat="1" ht="24" customHeight="1" x14ac:dyDescent="0.2">
      <c r="B30" s="27"/>
      <c r="C30" s="85">
        <v>5</v>
      </c>
      <c r="D30" s="77" t="s">
        <v>134</v>
      </c>
      <c r="E30" s="258"/>
      <c r="F30" s="258"/>
      <c r="G30" s="258"/>
      <c r="H30" s="8">
        <f t="shared" si="7"/>
        <v>0</v>
      </c>
      <c r="I30" s="14">
        <f t="shared" si="8"/>
        <v>0</v>
      </c>
      <c r="J30" s="259"/>
      <c r="K30" s="259"/>
      <c r="L30" s="39">
        <f t="shared" si="9"/>
        <v>0</v>
      </c>
      <c r="M30" s="39">
        <f t="shared" si="0"/>
        <v>0</v>
      </c>
      <c r="N30" s="258">
        <f t="shared" si="1"/>
        <v>0</v>
      </c>
      <c r="O30" s="258">
        <f t="shared" si="2"/>
        <v>0</v>
      </c>
      <c r="P30" s="258">
        <f t="shared" si="3"/>
        <v>0</v>
      </c>
      <c r="Q30" s="258">
        <f t="shared" si="4"/>
        <v>0</v>
      </c>
      <c r="R30" s="5">
        <f t="shared" si="5"/>
        <v>0</v>
      </c>
      <c r="S30" s="573"/>
      <c r="T30" s="574"/>
      <c r="U30" s="27"/>
      <c r="V30" s="382">
        <f>12*$S$6+5</f>
        <v>24305</v>
      </c>
      <c r="W30" s="383" t="e">
        <f t="shared" si="6"/>
        <v>#VALUE!</v>
      </c>
      <c r="X30" s="383">
        <f>IF($K$17="",'Foglio di base'!AH7,IF(W30=0,'Foglio di base'!AH7,'Foglio di base'!AH11))</f>
        <v>6.4</v>
      </c>
      <c r="Y30" s="120" t="str">
        <f>IF((E30+F30+G30)=0,"",5)</f>
        <v/>
      </c>
      <c r="Z30" s="120"/>
      <c r="AA30" s="120"/>
      <c r="AB30" s="121"/>
      <c r="AC30" s="121"/>
      <c r="AD30" s="122"/>
      <c r="AE30" s="122"/>
    </row>
    <row r="31" spans="2:31" s="61" customFormat="1" ht="24" customHeight="1" x14ac:dyDescent="0.2">
      <c r="B31" s="27"/>
      <c r="C31" s="85">
        <v>6</v>
      </c>
      <c r="D31" s="77" t="s">
        <v>135</v>
      </c>
      <c r="E31" s="258"/>
      <c r="F31" s="258"/>
      <c r="G31" s="258"/>
      <c r="H31" s="8">
        <f t="shared" si="7"/>
        <v>0</v>
      </c>
      <c r="I31" s="14">
        <f t="shared" si="8"/>
        <v>0</v>
      </c>
      <c r="J31" s="259"/>
      <c r="K31" s="259"/>
      <c r="L31" s="39">
        <f t="shared" si="9"/>
        <v>0</v>
      </c>
      <c r="M31" s="39">
        <f t="shared" si="0"/>
        <v>0</v>
      </c>
      <c r="N31" s="258">
        <f t="shared" si="1"/>
        <v>0</v>
      </c>
      <c r="O31" s="258">
        <f t="shared" si="2"/>
        <v>0</v>
      </c>
      <c r="P31" s="258">
        <f t="shared" si="3"/>
        <v>0</v>
      </c>
      <c r="Q31" s="258">
        <f t="shared" si="4"/>
        <v>0</v>
      </c>
      <c r="R31" s="5">
        <f t="shared" si="5"/>
        <v>0</v>
      </c>
      <c r="S31" s="573"/>
      <c r="T31" s="574"/>
      <c r="U31" s="27"/>
      <c r="V31" s="382">
        <f>12*$S$6+6</f>
        <v>24306</v>
      </c>
      <c r="W31" s="383" t="e">
        <f t="shared" si="6"/>
        <v>#VALUE!</v>
      </c>
      <c r="X31" s="383">
        <f>IF($K$17="",'Foglio di base'!AH7,IF(W31=0,'Foglio di base'!AH7,'Foglio di base'!AH11))</f>
        <v>6.4</v>
      </c>
      <c r="Y31" s="120" t="str">
        <f>IF((E31+F31+G31)=0,"",6)</f>
        <v/>
      </c>
      <c r="Z31" s="120"/>
      <c r="AA31" s="120"/>
      <c r="AB31" s="121"/>
      <c r="AC31" s="121"/>
      <c r="AD31" s="122"/>
      <c r="AE31" s="122"/>
    </row>
    <row r="32" spans="2:31" s="61" customFormat="1" ht="24" customHeight="1" x14ac:dyDescent="0.2">
      <c r="B32" s="27"/>
      <c r="C32" s="85">
        <v>7</v>
      </c>
      <c r="D32" s="77" t="s">
        <v>136</v>
      </c>
      <c r="E32" s="258"/>
      <c r="F32" s="258"/>
      <c r="G32" s="258"/>
      <c r="H32" s="8">
        <f t="shared" si="7"/>
        <v>0</v>
      </c>
      <c r="I32" s="14">
        <f t="shared" si="8"/>
        <v>0</v>
      </c>
      <c r="J32" s="259"/>
      <c r="K32" s="259"/>
      <c r="L32" s="39">
        <f t="shared" si="9"/>
        <v>0</v>
      </c>
      <c r="M32" s="39">
        <f t="shared" si="0"/>
        <v>0</v>
      </c>
      <c r="N32" s="258">
        <f t="shared" si="1"/>
        <v>0</v>
      </c>
      <c r="O32" s="258">
        <f t="shared" si="2"/>
        <v>0</v>
      </c>
      <c r="P32" s="258">
        <f t="shared" si="3"/>
        <v>0</v>
      </c>
      <c r="Q32" s="258">
        <f t="shared" si="4"/>
        <v>0</v>
      </c>
      <c r="R32" s="5">
        <f t="shared" si="5"/>
        <v>0</v>
      </c>
      <c r="S32" s="573"/>
      <c r="T32" s="574"/>
      <c r="U32" s="27"/>
      <c r="V32" s="382">
        <f>12*$S$6+7</f>
        <v>24307</v>
      </c>
      <c r="W32" s="383" t="e">
        <f t="shared" si="6"/>
        <v>#VALUE!</v>
      </c>
      <c r="X32" s="383">
        <f>IF($K$17="",'Foglio di base'!AH7,IF(W32=0,'Foglio di base'!AH7,'Foglio di base'!AH11))</f>
        <v>6.4</v>
      </c>
      <c r="Y32" s="120" t="str">
        <f>IF((E32+F32+G32)=0,"",7)</f>
        <v/>
      </c>
      <c r="Z32" s="120"/>
      <c r="AA32" s="120"/>
      <c r="AB32" s="121"/>
      <c r="AC32" s="121"/>
      <c r="AD32" s="122"/>
      <c r="AE32" s="122"/>
    </row>
    <row r="33" spans="1:31" s="61" customFormat="1" ht="24" customHeight="1" x14ac:dyDescent="0.2">
      <c r="B33" s="27"/>
      <c r="C33" s="85">
        <v>8</v>
      </c>
      <c r="D33" s="77" t="s">
        <v>137</v>
      </c>
      <c r="E33" s="258"/>
      <c r="F33" s="258"/>
      <c r="G33" s="258"/>
      <c r="H33" s="8">
        <f t="shared" si="7"/>
        <v>0</v>
      </c>
      <c r="I33" s="14">
        <f t="shared" si="8"/>
        <v>0</v>
      </c>
      <c r="J33" s="259"/>
      <c r="K33" s="259"/>
      <c r="L33" s="39">
        <f t="shared" si="9"/>
        <v>0</v>
      </c>
      <c r="M33" s="39">
        <f t="shared" si="0"/>
        <v>0</v>
      </c>
      <c r="N33" s="258">
        <f t="shared" si="1"/>
        <v>0</v>
      </c>
      <c r="O33" s="258">
        <f t="shared" si="2"/>
        <v>0</v>
      </c>
      <c r="P33" s="258">
        <f t="shared" si="3"/>
        <v>0</v>
      </c>
      <c r="Q33" s="258">
        <f t="shared" si="4"/>
        <v>0</v>
      </c>
      <c r="R33" s="5">
        <f t="shared" si="5"/>
        <v>0</v>
      </c>
      <c r="S33" s="573"/>
      <c r="T33" s="574"/>
      <c r="U33" s="27"/>
      <c r="V33" s="382">
        <f>12*$S$6+8</f>
        <v>24308</v>
      </c>
      <c r="W33" s="383" t="e">
        <f t="shared" si="6"/>
        <v>#VALUE!</v>
      </c>
      <c r="X33" s="383">
        <f>IF($K$17="",'Foglio di base'!AH7,IF(W33=0,'Foglio di base'!AH7,'Foglio di base'!AH11))</f>
        <v>6.4</v>
      </c>
      <c r="Y33" s="120" t="str">
        <f>IF((E33+F33+G33)=0,"",8)</f>
        <v/>
      </c>
      <c r="Z33" s="120"/>
      <c r="AA33" s="120"/>
      <c r="AB33" s="121"/>
      <c r="AC33" s="121"/>
      <c r="AD33" s="122"/>
      <c r="AE33" s="122"/>
    </row>
    <row r="34" spans="1:31" s="61" customFormat="1" ht="24" customHeight="1" x14ac:dyDescent="0.2">
      <c r="B34" s="27"/>
      <c r="C34" s="85">
        <v>9</v>
      </c>
      <c r="D34" s="77" t="s">
        <v>138</v>
      </c>
      <c r="E34" s="258"/>
      <c r="F34" s="258"/>
      <c r="G34" s="258"/>
      <c r="H34" s="8">
        <f t="shared" si="7"/>
        <v>0</v>
      </c>
      <c r="I34" s="14">
        <f t="shared" si="8"/>
        <v>0</v>
      </c>
      <c r="J34" s="259"/>
      <c r="K34" s="259"/>
      <c r="L34" s="39">
        <f t="shared" si="9"/>
        <v>0</v>
      </c>
      <c r="M34" s="39">
        <f t="shared" si="0"/>
        <v>0</v>
      </c>
      <c r="N34" s="258">
        <f t="shared" si="1"/>
        <v>0</v>
      </c>
      <c r="O34" s="258">
        <f t="shared" si="2"/>
        <v>0</v>
      </c>
      <c r="P34" s="258">
        <f t="shared" si="3"/>
        <v>0</v>
      </c>
      <c r="Q34" s="258">
        <f t="shared" si="4"/>
        <v>0</v>
      </c>
      <c r="R34" s="5">
        <f t="shared" si="5"/>
        <v>0</v>
      </c>
      <c r="S34" s="573"/>
      <c r="T34" s="574"/>
      <c r="U34" s="27"/>
      <c r="V34" s="382">
        <f>12*$S$6+9</f>
        <v>24309</v>
      </c>
      <c r="W34" s="383" t="e">
        <f t="shared" si="6"/>
        <v>#VALUE!</v>
      </c>
      <c r="X34" s="383">
        <f>IF($K$17="",'Foglio di base'!AH7,IF(W34=0,'Foglio di base'!AH7,'Foglio di base'!AH11))</f>
        <v>6.4</v>
      </c>
      <c r="Y34" s="120" t="str">
        <f>IF((E34+F34+G34)=0,"",9)</f>
        <v/>
      </c>
      <c r="Z34" s="120"/>
      <c r="AA34" s="120"/>
      <c r="AB34" s="121"/>
      <c r="AC34" s="121"/>
      <c r="AD34" s="122"/>
      <c r="AE34" s="122"/>
    </row>
    <row r="35" spans="1:31" s="61" customFormat="1" ht="24" customHeight="1" x14ac:dyDescent="0.2">
      <c r="B35" s="27"/>
      <c r="C35" s="85">
        <v>10</v>
      </c>
      <c r="D35" s="77" t="s">
        <v>139</v>
      </c>
      <c r="E35" s="258"/>
      <c r="F35" s="258"/>
      <c r="G35" s="258"/>
      <c r="H35" s="8">
        <f t="shared" si="7"/>
        <v>0</v>
      </c>
      <c r="I35" s="14">
        <f t="shared" si="8"/>
        <v>0</v>
      </c>
      <c r="J35" s="259"/>
      <c r="K35" s="259"/>
      <c r="L35" s="39">
        <f t="shared" si="9"/>
        <v>0</v>
      </c>
      <c r="M35" s="39">
        <f t="shared" si="0"/>
        <v>0</v>
      </c>
      <c r="N35" s="258">
        <f t="shared" si="1"/>
        <v>0</v>
      </c>
      <c r="O35" s="258">
        <f t="shared" si="2"/>
        <v>0</v>
      </c>
      <c r="P35" s="258">
        <f t="shared" si="3"/>
        <v>0</v>
      </c>
      <c r="Q35" s="258">
        <f t="shared" si="4"/>
        <v>0</v>
      </c>
      <c r="R35" s="5">
        <f t="shared" si="5"/>
        <v>0</v>
      </c>
      <c r="S35" s="573"/>
      <c r="T35" s="574"/>
      <c r="U35" s="27"/>
      <c r="V35" s="382">
        <f>12*$S$6+10</f>
        <v>24310</v>
      </c>
      <c r="W35" s="383" t="e">
        <f t="shared" si="6"/>
        <v>#VALUE!</v>
      </c>
      <c r="X35" s="383">
        <f>IF($K$17="",'Foglio di base'!AH7,IF(W35=0,'Foglio di base'!AH7,'Foglio di base'!AH11))</f>
        <v>6.4</v>
      </c>
      <c r="Y35" s="120" t="str">
        <f>IF((E35+F35+G35)=0,"",10)</f>
        <v/>
      </c>
      <c r="Z35" s="120"/>
      <c r="AA35" s="120"/>
      <c r="AB35" s="121"/>
      <c r="AC35" s="121"/>
      <c r="AD35" s="122"/>
      <c r="AE35" s="122"/>
    </row>
    <row r="36" spans="1:31" s="61" customFormat="1" ht="24" customHeight="1" x14ac:dyDescent="0.2">
      <c r="B36" s="27"/>
      <c r="C36" s="85">
        <v>11</v>
      </c>
      <c r="D36" s="77" t="s">
        <v>6</v>
      </c>
      <c r="E36" s="258"/>
      <c r="F36" s="258"/>
      <c r="G36" s="258"/>
      <c r="H36" s="8">
        <f t="shared" si="7"/>
        <v>0</v>
      </c>
      <c r="I36" s="14">
        <f t="shared" si="8"/>
        <v>0</v>
      </c>
      <c r="J36" s="259"/>
      <c r="K36" s="259"/>
      <c r="L36" s="39">
        <f t="shared" si="9"/>
        <v>0</v>
      </c>
      <c r="M36" s="39">
        <f t="shared" si="0"/>
        <v>0</v>
      </c>
      <c r="N36" s="258">
        <f t="shared" si="1"/>
        <v>0</v>
      </c>
      <c r="O36" s="258">
        <f t="shared" si="2"/>
        <v>0</v>
      </c>
      <c r="P36" s="258">
        <f t="shared" si="3"/>
        <v>0</v>
      </c>
      <c r="Q36" s="258">
        <f t="shared" si="4"/>
        <v>0</v>
      </c>
      <c r="R36" s="5">
        <f t="shared" si="5"/>
        <v>0</v>
      </c>
      <c r="S36" s="573"/>
      <c r="T36" s="574"/>
      <c r="U36" s="27"/>
      <c r="V36" s="382">
        <f>12*$S$6+11</f>
        <v>24311</v>
      </c>
      <c r="W36" s="383" t="e">
        <f t="shared" si="6"/>
        <v>#VALUE!</v>
      </c>
      <c r="X36" s="383">
        <f>IF($K$17="",'Foglio di base'!AH7,IF(W36=0,'Foglio di base'!AH7,'Foglio di base'!AH11))</f>
        <v>6.4</v>
      </c>
      <c r="Y36" s="120" t="str">
        <f>IF((E36+F36+G36)=0,"",11)</f>
        <v/>
      </c>
      <c r="Z36" s="120"/>
      <c r="AA36" s="120"/>
      <c r="AB36" s="121"/>
      <c r="AC36" s="121"/>
      <c r="AD36" s="122"/>
      <c r="AE36" s="122"/>
    </row>
    <row r="37" spans="1:31" s="61" customFormat="1" ht="24" customHeight="1" thickBot="1" x14ac:dyDescent="0.25">
      <c r="B37" s="27"/>
      <c r="C37" s="85">
        <v>12</v>
      </c>
      <c r="D37" s="78" t="s">
        <v>140</v>
      </c>
      <c r="E37" s="258"/>
      <c r="F37" s="258"/>
      <c r="G37" s="258"/>
      <c r="H37" s="8">
        <f t="shared" si="7"/>
        <v>0</v>
      </c>
      <c r="I37" s="90">
        <f t="shared" si="8"/>
        <v>0</v>
      </c>
      <c r="J37" s="259"/>
      <c r="K37" s="259"/>
      <c r="L37" s="39">
        <f t="shared" si="9"/>
        <v>0</v>
      </c>
      <c r="M37" s="39">
        <f t="shared" si="0"/>
        <v>0</v>
      </c>
      <c r="N37" s="258">
        <f t="shared" si="1"/>
        <v>0</v>
      </c>
      <c r="O37" s="258">
        <f t="shared" si="2"/>
        <v>0</v>
      </c>
      <c r="P37" s="258">
        <f t="shared" si="3"/>
        <v>0</v>
      </c>
      <c r="Q37" s="258">
        <f t="shared" si="4"/>
        <v>0</v>
      </c>
      <c r="R37" s="5">
        <f t="shared" si="5"/>
        <v>0</v>
      </c>
      <c r="S37" s="573"/>
      <c r="T37" s="574"/>
      <c r="U37" s="27"/>
      <c r="V37" s="382">
        <f>12*$S$6+12</f>
        <v>24312</v>
      </c>
      <c r="W37" s="383" t="e">
        <f t="shared" si="6"/>
        <v>#VALUE!</v>
      </c>
      <c r="X37" s="383">
        <f>IF($K$17="",'Foglio di base'!AH7,IF(W37=0,'Foglio di base'!AH7,'Foglio di base'!AH11))</f>
        <v>6.4</v>
      </c>
      <c r="Y37" s="120" t="str">
        <f>IF((E37+F37+G37)=0,"",12)</f>
        <v/>
      </c>
      <c r="Z37" s="120"/>
      <c r="AA37" s="120"/>
      <c r="AB37" s="121"/>
      <c r="AC37" s="121"/>
      <c r="AD37" s="122"/>
      <c r="AE37" s="122"/>
    </row>
    <row r="38" spans="1:31" s="66" customFormat="1" ht="16.5" customHeight="1" x14ac:dyDescent="0.2">
      <c r="B38" s="27"/>
      <c r="C38" s="62" t="e">
        <f>IF(M82&gt;=-1,"",IF((E37+F37+G37)&lt;&gt;0,"Al dipendente vanno rimborsati:","Se è l'ultimo versamento del salario, al dipendente vanno rimborsati:"))</f>
        <v>#VALUE!</v>
      </c>
      <c r="D38" s="63"/>
      <c r="E38" s="64"/>
      <c r="F38" s="64"/>
      <c r="G38" s="64"/>
      <c r="H38" s="43"/>
      <c r="I38" s="40"/>
      <c r="J38" s="45" t="e">
        <f>IF(M82&lt;0,"contributi AD pagati in più","")</f>
        <v>#VALUE!</v>
      </c>
      <c r="K38" s="65"/>
      <c r="L38" s="43"/>
      <c r="M38" s="44" t="str">
        <f>IF(K17="","",IF(M82&gt;=-0.05,0,M82))</f>
        <v/>
      </c>
      <c r="N38" s="64"/>
      <c r="O38" s="64"/>
      <c r="P38" s="64"/>
      <c r="Q38" s="64"/>
      <c r="R38" s="43"/>
      <c r="S38" s="579"/>
      <c r="T38" s="579"/>
      <c r="U38" s="27"/>
      <c r="V38" s="208"/>
      <c r="W38" s="209"/>
      <c r="X38" s="120"/>
      <c r="Y38" s="120"/>
      <c r="Z38" s="120"/>
      <c r="AA38" s="120"/>
      <c r="AB38" s="123"/>
      <c r="AC38" s="123"/>
      <c r="AD38" s="124"/>
      <c r="AE38" s="124"/>
    </row>
    <row r="39" spans="1:31" s="66" customFormat="1" ht="16.5" customHeight="1" thickBot="1" x14ac:dyDescent="0.25">
      <c r="B39" s="27"/>
      <c r="C39" s="67" t="str">
        <f>IF(J39="","",IF((E37+F37+G37)&lt;&gt;0,"Al dipendente vanno rimborsati:","Se è l'ultimo versamento del salario, al dipendente vanno rimborsati:"))</f>
        <v/>
      </c>
      <c r="D39" s="68"/>
      <c r="E39" s="69"/>
      <c r="F39" s="69"/>
      <c r="G39" s="69"/>
      <c r="H39" s="40"/>
      <c r="I39" s="40"/>
      <c r="J39" s="42" t="str">
        <f>IF(K17="","",IF(M65&lt;-1,"franchigia per i pensionati",""))</f>
        <v/>
      </c>
      <c r="K39" s="70"/>
      <c r="L39" s="40"/>
      <c r="M39" s="41" t="str">
        <f>IF(K17="","",IF(M65&gt;=-1,0,M65))</f>
        <v/>
      </c>
      <c r="N39" s="69"/>
      <c r="O39" s="69"/>
      <c r="P39" s="69"/>
      <c r="Q39" s="69"/>
      <c r="R39" s="40"/>
      <c r="S39" s="582"/>
      <c r="T39" s="582"/>
      <c r="U39" s="27"/>
      <c r="V39" s="208"/>
      <c r="W39" s="209"/>
      <c r="X39" s="120"/>
      <c r="Y39" s="120"/>
      <c r="Z39" s="120"/>
      <c r="AA39" s="120"/>
      <c r="AB39" s="123"/>
      <c r="AC39" s="123"/>
      <c r="AD39" s="124"/>
      <c r="AE39" s="124"/>
    </row>
    <row r="40" spans="1:31" ht="22.5" customHeight="1" thickBot="1" x14ac:dyDescent="0.25">
      <c r="B40" s="47"/>
      <c r="C40" s="622" t="s">
        <v>159</v>
      </c>
      <c r="D40" s="623"/>
      <c r="E40" s="6">
        <f t="shared" ref="E40:L40" si="10">SUM(E26:E37)</f>
        <v>0</v>
      </c>
      <c r="F40" s="6">
        <f t="shared" si="10"/>
        <v>0</v>
      </c>
      <c r="G40" s="71">
        <f t="shared" si="10"/>
        <v>0</v>
      </c>
      <c r="H40" s="71">
        <f t="shared" si="10"/>
        <v>0</v>
      </c>
      <c r="I40" s="72">
        <f>IF((E40+F40+G40-H40)&lt;0,0,IF(Y17="2b",0,(E40+F40+G40-H40)))</f>
        <v>0</v>
      </c>
      <c r="J40" s="60">
        <f t="shared" si="10"/>
        <v>0</v>
      </c>
      <c r="K40" s="60">
        <f t="shared" si="10"/>
        <v>0</v>
      </c>
      <c r="L40" s="6">
        <f t="shared" si="10"/>
        <v>0</v>
      </c>
      <c r="M40" s="6">
        <f>IF(I40=0,0,SUM(M26:M39))</f>
        <v>0</v>
      </c>
      <c r="N40" s="6">
        <f>SUM(N26:N37)</f>
        <v>0</v>
      </c>
      <c r="O40" s="6">
        <f>SUM(O26:O37)</f>
        <v>0</v>
      </c>
      <c r="P40" s="6">
        <f>SUM(P26:P37)</f>
        <v>0</v>
      </c>
      <c r="Q40" s="6">
        <f>SUM(Q26:Q37)</f>
        <v>0</v>
      </c>
      <c r="R40" s="6">
        <f>L40-SUM(M40:Q40)</f>
        <v>0</v>
      </c>
      <c r="S40" s="573"/>
      <c r="T40" s="574"/>
      <c r="U40" s="47"/>
      <c r="V40" s="210"/>
      <c r="W40" s="120"/>
      <c r="X40" s="120"/>
      <c r="Y40" s="120"/>
      <c r="Z40" s="120"/>
      <c r="AA40" s="120"/>
    </row>
    <row r="41" spans="1:31" ht="9.75" customHeight="1" x14ac:dyDescent="0.25">
      <c r="B41" s="47"/>
      <c r="C41" s="73"/>
      <c r="D41" s="51"/>
      <c r="E41" s="47"/>
      <c r="F41" s="47"/>
      <c r="G41" s="47"/>
      <c r="H41" s="47"/>
      <c r="I41" s="47"/>
      <c r="J41" s="47"/>
      <c r="K41" s="47"/>
      <c r="L41" s="47"/>
      <c r="M41" s="47"/>
      <c r="N41" s="47"/>
      <c r="O41" s="47"/>
      <c r="P41" s="47"/>
      <c r="Q41" s="47"/>
      <c r="R41" s="74"/>
      <c r="S41" s="74"/>
      <c r="T41" s="74"/>
      <c r="U41" s="47"/>
      <c r="W41" s="114" t="e">
        <f>SUM(W26:W40)</f>
        <v>#VALUE!</v>
      </c>
      <c r="X41" s="120">
        <f>IF($K$17="",'Foglio di base'!AH7,IF(W41=0,'Foglio di base'!AH7,'Foglio di base'!AH11))</f>
        <v>6.4</v>
      </c>
      <c r="Y41" s="120"/>
      <c r="Z41" s="120"/>
      <c r="AA41" s="120"/>
    </row>
    <row r="42" spans="1:31" s="103" customFormat="1" ht="15.75" customHeight="1" x14ac:dyDescent="0.2">
      <c r="B42" s="104"/>
      <c r="C42" s="105" t="s">
        <v>160</v>
      </c>
      <c r="D42" s="106"/>
      <c r="E42" s="105"/>
      <c r="F42" s="105"/>
      <c r="G42" s="107"/>
      <c r="H42" s="107"/>
      <c r="I42" s="107"/>
      <c r="J42" s="107"/>
      <c r="K42" s="107"/>
      <c r="L42" s="105"/>
      <c r="M42" s="105" t="s">
        <v>162</v>
      </c>
      <c r="N42" s="105"/>
      <c r="O42" s="105"/>
      <c r="P42" s="105"/>
      <c r="Q42" s="105" t="s">
        <v>163</v>
      </c>
      <c r="R42" s="104"/>
      <c r="S42" s="104"/>
      <c r="T42" s="104"/>
      <c r="U42" s="104"/>
      <c r="V42" s="125"/>
      <c r="W42" s="125" t="s">
        <v>19</v>
      </c>
      <c r="X42" s="125"/>
      <c r="Y42" s="125"/>
      <c r="Z42" s="125"/>
      <c r="AA42" s="125"/>
      <c r="AB42" s="126"/>
      <c r="AC42" s="126"/>
      <c r="AD42" s="125"/>
      <c r="AE42" s="125"/>
    </row>
    <row r="43" spans="1:31" ht="15" customHeight="1" x14ac:dyDescent="0.2">
      <c r="B43" s="47"/>
      <c r="C43" s="616"/>
      <c r="D43" s="617"/>
      <c r="E43" s="617"/>
      <c r="F43" s="617"/>
      <c r="G43" s="617"/>
      <c r="H43" s="617"/>
      <c r="I43" s="617"/>
      <c r="J43" s="617"/>
      <c r="K43" s="618"/>
      <c r="L43" s="49"/>
      <c r="M43" s="600"/>
      <c r="N43" s="601"/>
      <c r="O43" s="47"/>
      <c r="P43" s="47"/>
      <c r="Q43" s="564"/>
      <c r="R43" s="565"/>
      <c r="S43" s="565"/>
      <c r="T43" s="566"/>
      <c r="U43" s="47"/>
    </row>
    <row r="44" spans="1:31" ht="15" customHeight="1" x14ac:dyDescent="0.2">
      <c r="B44" s="47"/>
      <c r="C44" s="619"/>
      <c r="D44" s="620"/>
      <c r="E44" s="620"/>
      <c r="F44" s="620"/>
      <c r="G44" s="620"/>
      <c r="H44" s="620"/>
      <c r="I44" s="620"/>
      <c r="J44" s="620"/>
      <c r="K44" s="621"/>
      <c r="L44" s="49"/>
      <c r="M44" s="602"/>
      <c r="N44" s="603"/>
      <c r="O44" s="47"/>
      <c r="P44" s="47"/>
      <c r="Q44" s="567"/>
      <c r="R44" s="568"/>
      <c r="S44" s="568"/>
      <c r="T44" s="569"/>
      <c r="U44" s="47"/>
    </row>
    <row r="45" spans="1:31" ht="15" customHeight="1" x14ac:dyDescent="0.2">
      <c r="B45" s="47"/>
      <c r="C45" s="576"/>
      <c r="D45" s="577"/>
      <c r="E45" s="577"/>
      <c r="F45" s="577"/>
      <c r="G45" s="577"/>
      <c r="H45" s="577"/>
      <c r="I45" s="577"/>
      <c r="J45" s="577"/>
      <c r="K45" s="578"/>
      <c r="L45" s="47"/>
      <c r="M45" s="604"/>
      <c r="N45" s="605"/>
      <c r="O45" s="47"/>
      <c r="P45" s="47"/>
      <c r="Q45" s="570"/>
      <c r="R45" s="571"/>
      <c r="S45" s="571"/>
      <c r="T45" s="572"/>
      <c r="U45" s="47"/>
    </row>
    <row r="46" spans="1:31" ht="7.5" customHeight="1" x14ac:dyDescent="0.2">
      <c r="B46" s="47"/>
      <c r="C46" s="319"/>
      <c r="D46" s="319"/>
      <c r="E46" s="319"/>
      <c r="F46" s="319"/>
      <c r="G46" s="319"/>
      <c r="H46" s="319"/>
      <c r="I46" s="319"/>
      <c r="J46" s="319"/>
      <c r="K46" s="319"/>
      <c r="L46" s="52"/>
      <c r="M46" s="257"/>
      <c r="N46" s="257"/>
      <c r="O46" s="52"/>
      <c r="P46" s="320"/>
      <c r="Q46" s="320"/>
      <c r="R46" s="320"/>
      <c r="S46" s="320"/>
      <c r="T46" s="320"/>
      <c r="U46" s="47"/>
    </row>
    <row r="47" spans="1:31" ht="11.25" customHeight="1" x14ac:dyDescent="0.2">
      <c r="B47" s="47"/>
      <c r="C47" s="434" t="s">
        <v>216</v>
      </c>
      <c r="D47" s="47"/>
      <c r="E47" s="47"/>
      <c r="F47" s="47"/>
      <c r="G47" s="47"/>
      <c r="H47" s="47"/>
      <c r="I47" s="47"/>
      <c r="J47" s="47"/>
      <c r="K47" s="47"/>
      <c r="L47" s="47"/>
      <c r="M47" s="47"/>
      <c r="N47" s="47"/>
      <c r="O47" s="47"/>
      <c r="P47" s="47"/>
      <c r="Q47" s="47"/>
      <c r="R47" s="47"/>
      <c r="S47" s="47"/>
      <c r="T47" s="447" t="str">
        <f>'Foglio di base'!N43</f>
        <v>© medisuisse 2025</v>
      </c>
      <c r="U47" s="47"/>
    </row>
    <row r="48" spans="1:31" s="79" customFormat="1" ht="2.25" customHeight="1" x14ac:dyDescent="0.2">
      <c r="A48" s="4"/>
      <c r="B48" s="47"/>
      <c r="C48" s="47"/>
      <c r="D48" s="47"/>
      <c r="E48" s="47"/>
      <c r="F48" s="47"/>
      <c r="G48" s="47"/>
      <c r="H48" s="47"/>
      <c r="I48" s="47"/>
      <c r="J48" s="47"/>
      <c r="K48" s="47"/>
      <c r="L48" s="47"/>
      <c r="M48" s="47"/>
      <c r="N48" s="47"/>
      <c r="O48" s="47"/>
      <c r="P48" s="47"/>
      <c r="Q48" s="47"/>
      <c r="R48" s="47"/>
      <c r="S48" s="47"/>
      <c r="T48" s="47"/>
      <c r="U48" s="47"/>
      <c r="V48" s="114"/>
      <c r="W48" s="114"/>
      <c r="X48" s="114"/>
      <c r="Y48" s="114"/>
      <c r="Z48" s="114"/>
      <c r="AA48" s="114"/>
      <c r="AB48" s="115"/>
      <c r="AC48" s="115"/>
      <c r="AD48" s="114"/>
      <c r="AE48" s="127"/>
    </row>
    <row r="49" spans="1:29" s="127" customFormat="1" hidden="1" x14ac:dyDescent="0.2">
      <c r="A49" s="196"/>
      <c r="B49" s="196"/>
      <c r="C49" s="448" t="str">
        <f>K15</f>
        <v/>
      </c>
      <c r="D49" s="196"/>
      <c r="E49" s="196"/>
      <c r="F49" s="196"/>
      <c r="G49" s="196"/>
      <c r="H49" s="196"/>
      <c r="I49" s="196"/>
      <c r="J49" s="196"/>
      <c r="K49" s="196"/>
      <c r="L49" s="196"/>
      <c r="M49" s="196"/>
      <c r="N49" s="196"/>
      <c r="O49" s="196"/>
      <c r="P49" s="196"/>
      <c r="Q49" s="196"/>
      <c r="R49" s="196"/>
      <c r="S49" s="196"/>
      <c r="T49" s="196"/>
      <c r="U49" s="196"/>
      <c r="AB49" s="128"/>
      <c r="AC49" s="128"/>
    </row>
    <row r="50" spans="1:29" s="129" customFormat="1" ht="15" hidden="1" customHeight="1" x14ac:dyDescent="0.2">
      <c r="A50" s="414"/>
      <c r="B50" s="196"/>
      <c r="C50" s="196"/>
      <c r="D50" s="197" t="s">
        <v>24</v>
      </c>
      <c r="E50" s="196"/>
      <c r="F50" s="196"/>
      <c r="G50" s="198" t="s">
        <v>18</v>
      </c>
      <c r="H50" s="196"/>
      <c r="I50" s="196"/>
      <c r="J50" s="196"/>
      <c r="K50" s="196"/>
      <c r="L50" s="196"/>
      <c r="M50" s="196"/>
      <c r="N50" s="196"/>
      <c r="O50" s="196"/>
      <c r="P50" s="196"/>
      <c r="Q50" s="196"/>
      <c r="R50" s="196"/>
      <c r="S50" s="196"/>
      <c r="T50" s="196"/>
      <c r="U50" s="196"/>
      <c r="AB50" s="128"/>
      <c r="AC50" s="128"/>
    </row>
    <row r="51" spans="1:29" s="129" customFormat="1" ht="15" hidden="1" customHeight="1" x14ac:dyDescent="0.2">
      <c r="A51" s="414"/>
      <c r="B51" s="197"/>
      <c r="C51" s="199"/>
      <c r="D51" s="199"/>
      <c r="E51" s="199"/>
      <c r="F51" s="200"/>
      <c r="G51" s="200" t="e">
        <f>IF(W26=0,0,(E26+F26+G26))</f>
        <v>#VALUE!</v>
      </c>
      <c r="H51" s="200" t="e">
        <f>IF(G51&lt;1,0,1400*W26)</f>
        <v>#VALUE!</v>
      </c>
      <c r="I51" s="200" t="e">
        <f>IF((G51-H51)&lt;1,0,(G51-H51))</f>
        <v>#VALUE!</v>
      </c>
      <c r="J51" s="197"/>
      <c r="K51" s="200"/>
      <c r="L51" s="197"/>
      <c r="M51" s="200" t="e">
        <f>IF(W26=0,0,M26)</f>
        <v>#VALUE!</v>
      </c>
      <c r="N51" s="197"/>
      <c r="O51" s="197"/>
      <c r="P51" s="197"/>
      <c r="Q51" s="197"/>
      <c r="R51" s="197"/>
      <c r="S51" s="197"/>
      <c r="T51" s="197"/>
      <c r="U51" s="197"/>
      <c r="AB51" s="128"/>
      <c r="AC51" s="128"/>
    </row>
    <row r="52" spans="1:29" s="129" customFormat="1" ht="15" hidden="1" customHeight="1" x14ac:dyDescent="0.2">
      <c r="A52" s="414"/>
      <c r="B52" s="197"/>
      <c r="C52" s="127"/>
      <c r="D52" s="127"/>
      <c r="E52" s="127"/>
      <c r="F52" s="200"/>
      <c r="G52" s="200" t="e">
        <f t="shared" ref="G52:G62" si="11">IF(W27=0,0,(E27+F27+G27))</f>
        <v>#VALUE!</v>
      </c>
      <c r="H52" s="200" t="e">
        <f t="shared" ref="H52:H62" si="12">IF(G52&lt;1,0,1400*W27)</f>
        <v>#VALUE!</v>
      </c>
      <c r="I52" s="200" t="e">
        <f t="shared" ref="I52:I62" si="13">IF((G52-H52)&lt;1,0,(G52-H52))</f>
        <v>#VALUE!</v>
      </c>
      <c r="J52" s="197"/>
      <c r="K52" s="201"/>
      <c r="L52" s="202"/>
      <c r="M52" s="200" t="e">
        <f t="shared" ref="M52:M62" si="14">IF(W27=0,0,M27)</f>
        <v>#VALUE!</v>
      </c>
      <c r="N52" s="203"/>
      <c r="O52" s="197"/>
      <c r="P52" s="197"/>
      <c r="Q52" s="197"/>
      <c r="R52" s="197"/>
      <c r="S52" s="197"/>
      <c r="T52" s="197"/>
      <c r="U52" s="197"/>
      <c r="AB52" s="128"/>
      <c r="AC52" s="128"/>
    </row>
    <row r="53" spans="1:29" s="129" customFormat="1" ht="15" hidden="1" customHeight="1" x14ac:dyDescent="0.2">
      <c r="A53" s="414"/>
      <c r="B53" s="197"/>
      <c r="C53" s="127"/>
      <c r="D53" s="127"/>
      <c r="E53" s="127"/>
      <c r="F53" s="200"/>
      <c r="G53" s="200" t="e">
        <f t="shared" si="11"/>
        <v>#VALUE!</v>
      </c>
      <c r="H53" s="200" t="e">
        <f t="shared" si="12"/>
        <v>#VALUE!</v>
      </c>
      <c r="I53" s="200" t="e">
        <f t="shared" si="13"/>
        <v>#VALUE!</v>
      </c>
      <c r="J53" s="197"/>
      <c r="K53" s="201"/>
      <c r="L53" s="202"/>
      <c r="M53" s="200" t="e">
        <f t="shared" si="14"/>
        <v>#VALUE!</v>
      </c>
      <c r="N53" s="203"/>
      <c r="O53" s="197"/>
      <c r="P53" s="197"/>
      <c r="Q53" s="197"/>
      <c r="R53" s="197"/>
      <c r="S53" s="197"/>
      <c r="T53" s="197"/>
      <c r="U53" s="197"/>
      <c r="AB53" s="128"/>
      <c r="AC53" s="128"/>
    </row>
    <row r="54" spans="1:29" s="129" customFormat="1" ht="15" hidden="1" customHeight="1" x14ac:dyDescent="0.2">
      <c r="A54" s="414"/>
      <c r="B54" s="197"/>
      <c r="C54" s="127"/>
      <c r="D54" s="127" t="str">
        <f>MID($C$49,2,1)</f>
        <v/>
      </c>
      <c r="E54" s="127"/>
      <c r="F54" s="200"/>
      <c r="G54" s="200" t="e">
        <f t="shared" si="11"/>
        <v>#VALUE!</v>
      </c>
      <c r="H54" s="200" t="e">
        <f t="shared" si="12"/>
        <v>#VALUE!</v>
      </c>
      <c r="I54" s="200" t="e">
        <f t="shared" si="13"/>
        <v>#VALUE!</v>
      </c>
      <c r="J54" s="197"/>
      <c r="K54" s="201"/>
      <c r="L54" s="202"/>
      <c r="M54" s="200" t="e">
        <f t="shared" si="14"/>
        <v>#VALUE!</v>
      </c>
      <c r="N54" s="204"/>
      <c r="O54" s="197"/>
      <c r="P54" s="197"/>
      <c r="Q54" s="197"/>
      <c r="R54" s="197"/>
      <c r="S54" s="197"/>
      <c r="T54" s="197"/>
      <c r="U54" s="197"/>
      <c r="AB54" s="128"/>
      <c r="AC54" s="128"/>
    </row>
    <row r="55" spans="1:29" s="129" customFormat="1" ht="15" hidden="1" customHeight="1" x14ac:dyDescent="0.2">
      <c r="A55" s="414"/>
      <c r="B55" s="197"/>
      <c r="C55" s="127"/>
      <c r="D55" s="127"/>
      <c r="E55" s="127"/>
      <c r="F55" s="200"/>
      <c r="G55" s="200" t="e">
        <f t="shared" si="11"/>
        <v>#VALUE!</v>
      </c>
      <c r="H55" s="200" t="e">
        <f t="shared" si="12"/>
        <v>#VALUE!</v>
      </c>
      <c r="I55" s="200" t="e">
        <f t="shared" si="13"/>
        <v>#VALUE!</v>
      </c>
      <c r="J55" s="197"/>
      <c r="K55" s="201"/>
      <c r="L55" s="197"/>
      <c r="M55" s="200" t="e">
        <f t="shared" si="14"/>
        <v>#VALUE!</v>
      </c>
      <c r="N55" s="197"/>
      <c r="O55" s="197"/>
      <c r="P55" s="197"/>
      <c r="Q55" s="197"/>
      <c r="R55" s="197"/>
      <c r="S55" s="197"/>
      <c r="T55" s="197"/>
      <c r="U55" s="197"/>
      <c r="AB55" s="128"/>
      <c r="AC55" s="128"/>
    </row>
    <row r="56" spans="1:29" s="129" customFormat="1" ht="15" hidden="1" customHeight="1" x14ac:dyDescent="0.2">
      <c r="A56" s="414"/>
      <c r="B56" s="197"/>
      <c r="C56" s="127"/>
      <c r="D56" s="127"/>
      <c r="E56" s="127"/>
      <c r="F56" s="200"/>
      <c r="G56" s="200" t="e">
        <f t="shared" si="11"/>
        <v>#VALUE!</v>
      </c>
      <c r="H56" s="200" t="e">
        <f t="shared" si="12"/>
        <v>#VALUE!</v>
      </c>
      <c r="I56" s="200" t="e">
        <f t="shared" si="13"/>
        <v>#VALUE!</v>
      </c>
      <c r="J56" s="197"/>
      <c r="K56" s="201"/>
      <c r="L56" s="197"/>
      <c r="M56" s="200" t="e">
        <f t="shared" si="14"/>
        <v>#VALUE!</v>
      </c>
      <c r="N56" s="197"/>
      <c r="O56" s="197"/>
      <c r="P56" s="197"/>
      <c r="Q56" s="197"/>
      <c r="R56" s="197"/>
      <c r="S56" s="197"/>
      <c r="T56" s="197"/>
      <c r="U56" s="197"/>
      <c r="AB56" s="128"/>
      <c r="AC56" s="128"/>
    </row>
    <row r="57" spans="1:29" s="129" customFormat="1" ht="15" hidden="1" customHeight="1" x14ac:dyDescent="0.2">
      <c r="A57" s="414"/>
      <c r="B57" s="197"/>
      <c r="C57" s="127"/>
      <c r="D57" s="127"/>
      <c r="E57" s="127"/>
      <c r="F57" s="200"/>
      <c r="G57" s="200" t="e">
        <f t="shared" si="11"/>
        <v>#VALUE!</v>
      </c>
      <c r="H57" s="200" t="e">
        <f t="shared" si="12"/>
        <v>#VALUE!</v>
      </c>
      <c r="I57" s="200" t="e">
        <f t="shared" si="13"/>
        <v>#VALUE!</v>
      </c>
      <c r="J57" s="197"/>
      <c r="K57" s="201"/>
      <c r="L57" s="197"/>
      <c r="M57" s="200" t="e">
        <f t="shared" si="14"/>
        <v>#VALUE!</v>
      </c>
      <c r="N57" s="197"/>
      <c r="O57" s="197"/>
      <c r="P57" s="197"/>
      <c r="Q57" s="197"/>
      <c r="R57" s="197"/>
      <c r="S57" s="197"/>
      <c r="T57" s="197"/>
      <c r="U57" s="197"/>
      <c r="AB57" s="128"/>
      <c r="AC57" s="128"/>
    </row>
    <row r="58" spans="1:29" s="129" customFormat="1" ht="15" hidden="1" customHeight="1" x14ac:dyDescent="0.2">
      <c r="A58" s="414"/>
      <c r="B58" s="197"/>
      <c r="C58" s="127"/>
      <c r="D58" s="127"/>
      <c r="E58" s="127"/>
      <c r="F58" s="200"/>
      <c r="G58" s="200" t="e">
        <f t="shared" si="11"/>
        <v>#VALUE!</v>
      </c>
      <c r="H58" s="200" t="e">
        <f t="shared" si="12"/>
        <v>#VALUE!</v>
      </c>
      <c r="I58" s="200" t="e">
        <f t="shared" si="13"/>
        <v>#VALUE!</v>
      </c>
      <c r="J58" s="197"/>
      <c r="K58" s="201"/>
      <c r="L58" s="197"/>
      <c r="M58" s="200" t="e">
        <f t="shared" si="14"/>
        <v>#VALUE!</v>
      </c>
      <c r="N58" s="197"/>
      <c r="O58" s="197"/>
      <c r="P58" s="197"/>
      <c r="Q58" s="197"/>
      <c r="R58" s="197"/>
      <c r="S58" s="197"/>
      <c r="T58" s="197"/>
      <c r="U58" s="197"/>
      <c r="AB58" s="128"/>
      <c r="AC58" s="128"/>
    </row>
    <row r="59" spans="1:29" s="129" customFormat="1" ht="15" hidden="1" customHeight="1" x14ac:dyDescent="0.2">
      <c r="A59" s="414"/>
      <c r="B59" s="197"/>
      <c r="C59" s="127"/>
      <c r="D59" s="127"/>
      <c r="E59" s="127"/>
      <c r="F59" s="200"/>
      <c r="G59" s="200" t="e">
        <f t="shared" si="11"/>
        <v>#VALUE!</v>
      </c>
      <c r="H59" s="200" t="e">
        <f t="shared" si="12"/>
        <v>#VALUE!</v>
      </c>
      <c r="I59" s="200" t="e">
        <f t="shared" si="13"/>
        <v>#VALUE!</v>
      </c>
      <c r="J59" s="197"/>
      <c r="K59" s="201"/>
      <c r="L59" s="197"/>
      <c r="M59" s="200" t="e">
        <f t="shared" si="14"/>
        <v>#VALUE!</v>
      </c>
      <c r="N59" s="197"/>
      <c r="O59" s="197"/>
      <c r="P59" s="197"/>
      <c r="Q59" s="197"/>
      <c r="R59" s="197"/>
      <c r="S59" s="197"/>
      <c r="T59" s="197"/>
      <c r="U59" s="197"/>
      <c r="AB59" s="128"/>
      <c r="AC59" s="128"/>
    </row>
    <row r="60" spans="1:29" s="129" customFormat="1" ht="15" hidden="1" customHeight="1" x14ac:dyDescent="0.2">
      <c r="A60" s="414"/>
      <c r="B60" s="197"/>
      <c r="C60" s="127"/>
      <c r="D60" s="127"/>
      <c r="E60" s="127"/>
      <c r="F60" s="200"/>
      <c r="G60" s="200" t="e">
        <f t="shared" si="11"/>
        <v>#VALUE!</v>
      </c>
      <c r="H60" s="200" t="e">
        <f t="shared" si="12"/>
        <v>#VALUE!</v>
      </c>
      <c r="I60" s="200" t="e">
        <f t="shared" si="13"/>
        <v>#VALUE!</v>
      </c>
      <c r="J60" s="197"/>
      <c r="K60" s="201"/>
      <c r="L60" s="197"/>
      <c r="M60" s="200" t="e">
        <f t="shared" si="14"/>
        <v>#VALUE!</v>
      </c>
      <c r="N60" s="197"/>
      <c r="O60" s="197"/>
      <c r="P60" s="197"/>
      <c r="Q60" s="197"/>
      <c r="R60" s="197"/>
      <c r="S60" s="197"/>
      <c r="T60" s="197"/>
      <c r="U60" s="197"/>
      <c r="AB60" s="128"/>
      <c r="AC60" s="128"/>
    </row>
    <row r="61" spans="1:29" s="129" customFormat="1" ht="15" hidden="1" customHeight="1" x14ac:dyDescent="0.2">
      <c r="A61" s="414"/>
      <c r="B61" s="197"/>
      <c r="C61" s="127"/>
      <c r="D61" s="127"/>
      <c r="E61" s="127"/>
      <c r="F61" s="200"/>
      <c r="G61" s="200" t="e">
        <f t="shared" si="11"/>
        <v>#VALUE!</v>
      </c>
      <c r="H61" s="200" t="e">
        <f t="shared" si="12"/>
        <v>#VALUE!</v>
      </c>
      <c r="I61" s="200" t="e">
        <f t="shared" si="13"/>
        <v>#VALUE!</v>
      </c>
      <c r="J61" s="197"/>
      <c r="K61" s="201"/>
      <c r="L61" s="197"/>
      <c r="M61" s="200" t="e">
        <f t="shared" si="14"/>
        <v>#VALUE!</v>
      </c>
      <c r="N61" s="197"/>
      <c r="O61" s="197"/>
      <c r="P61" s="197"/>
      <c r="Q61" s="197"/>
      <c r="R61" s="197"/>
      <c r="S61" s="197"/>
      <c r="T61" s="197"/>
      <c r="U61" s="197"/>
      <c r="AB61" s="128"/>
      <c r="AC61" s="128"/>
    </row>
    <row r="62" spans="1:29" s="129" customFormat="1" ht="15" hidden="1" customHeight="1" x14ac:dyDescent="0.2">
      <c r="A62" s="414"/>
      <c r="B62" s="197"/>
      <c r="C62" s="127"/>
      <c r="D62" s="127"/>
      <c r="E62" s="127"/>
      <c r="F62" s="200"/>
      <c r="G62" s="200" t="e">
        <f t="shared" si="11"/>
        <v>#VALUE!</v>
      </c>
      <c r="H62" s="200" t="e">
        <f t="shared" si="12"/>
        <v>#VALUE!</v>
      </c>
      <c r="I62" s="200" t="e">
        <f t="shared" si="13"/>
        <v>#VALUE!</v>
      </c>
      <c r="J62" s="197"/>
      <c r="K62" s="201"/>
      <c r="L62" s="197"/>
      <c r="M62" s="200" t="e">
        <f t="shared" si="14"/>
        <v>#VALUE!</v>
      </c>
      <c r="N62" s="197"/>
      <c r="O62" s="197"/>
      <c r="P62" s="197"/>
      <c r="Q62" s="197"/>
      <c r="R62" s="197"/>
      <c r="S62" s="197"/>
      <c r="T62" s="197"/>
      <c r="U62" s="197"/>
      <c r="AB62" s="128"/>
      <c r="AC62" s="128"/>
    </row>
    <row r="63" spans="1:29" s="129" customFormat="1" ht="15" hidden="1" customHeight="1" x14ac:dyDescent="0.2">
      <c r="A63" s="414"/>
      <c r="B63" s="197"/>
      <c r="C63" s="127"/>
      <c r="D63" s="127"/>
      <c r="E63" s="127"/>
      <c r="F63" s="197"/>
      <c r="G63" s="200" t="e">
        <f>SUM(G51:G62)</f>
        <v>#VALUE!</v>
      </c>
      <c r="H63" s="200" t="e">
        <f>SUM(H51:H62)</f>
        <v>#VALUE!</v>
      </c>
      <c r="I63" s="200" t="e">
        <f>SUM(I51:I62)</f>
        <v>#VALUE!</v>
      </c>
      <c r="J63" s="197"/>
      <c r="K63" s="201"/>
      <c r="L63" s="197"/>
      <c r="M63" s="200" t="e">
        <f>SUM(M51:M62)</f>
        <v>#VALUE!</v>
      </c>
      <c r="N63" s="197" t="s">
        <v>20</v>
      </c>
      <c r="O63" s="197"/>
      <c r="P63" s="197"/>
      <c r="Q63" s="197"/>
      <c r="R63" s="197"/>
      <c r="S63" s="197"/>
      <c r="T63" s="197"/>
      <c r="U63" s="197"/>
      <c r="AB63" s="128"/>
      <c r="AC63" s="128"/>
    </row>
    <row r="64" spans="1:29" s="129" customFormat="1" ht="15" hidden="1" customHeight="1" x14ac:dyDescent="0.2">
      <c r="A64" s="414"/>
      <c r="B64" s="197"/>
      <c r="C64" s="127"/>
      <c r="D64" s="127"/>
      <c r="E64" s="127"/>
      <c r="F64" s="197"/>
      <c r="G64" s="200"/>
      <c r="H64" s="197" t="e">
        <f>H63/1400</f>
        <v>#VALUE!</v>
      </c>
      <c r="I64" s="201" t="e">
        <f>IF((G63-H63)&lt;0,0,(G63-H63))</f>
        <v>#VALUE!</v>
      </c>
      <c r="J64" s="197"/>
      <c r="K64" s="201"/>
      <c r="L64" s="197"/>
      <c r="M64" s="200" t="e">
        <f>I64*'Foglio di base'!AH11%</f>
        <v>#VALUE!</v>
      </c>
      <c r="N64" s="197" t="s">
        <v>21</v>
      </c>
      <c r="O64" s="197"/>
      <c r="P64" s="197"/>
      <c r="Q64" s="197"/>
      <c r="R64" s="197"/>
      <c r="S64" s="197"/>
      <c r="T64" s="197"/>
      <c r="U64" s="197"/>
      <c r="AB64" s="128"/>
      <c r="AC64" s="128"/>
    </row>
    <row r="65" spans="1:29" s="127" customFormat="1" hidden="1" x14ac:dyDescent="0.2">
      <c r="A65" s="415"/>
      <c r="B65" s="197"/>
      <c r="F65" s="197"/>
      <c r="G65" s="197"/>
      <c r="H65" s="197"/>
      <c r="I65" s="201"/>
      <c r="J65" s="197"/>
      <c r="K65" s="197"/>
      <c r="L65" s="197"/>
      <c r="M65" s="200" t="e">
        <f>ROUND((M64-M63)/5,2)*5</f>
        <v>#VALUE!</v>
      </c>
      <c r="N65" s="197" t="s">
        <v>23</v>
      </c>
      <c r="O65" s="197"/>
      <c r="P65" s="197"/>
      <c r="Q65" s="197"/>
      <c r="R65" s="197"/>
      <c r="S65" s="197"/>
      <c r="T65" s="197"/>
      <c r="U65" s="197"/>
      <c r="AB65" s="128"/>
      <c r="AC65" s="128"/>
    </row>
    <row r="66" spans="1:29" s="127" customFormat="1" hidden="1" x14ac:dyDescent="0.2">
      <c r="A66" s="415"/>
      <c r="B66" s="196"/>
      <c r="F66" s="196"/>
      <c r="G66" s="196"/>
      <c r="H66" s="196"/>
      <c r="I66" s="196"/>
      <c r="J66" s="196"/>
      <c r="K66" s="196"/>
      <c r="L66" s="196"/>
      <c r="M66" s="196"/>
      <c r="N66" s="196"/>
      <c r="O66" s="196"/>
      <c r="P66" s="196"/>
      <c r="Q66" s="196"/>
      <c r="R66" s="196"/>
      <c r="S66" s="196"/>
      <c r="T66" s="196"/>
      <c r="U66" s="196"/>
      <c r="AB66" s="128"/>
      <c r="AC66" s="128"/>
    </row>
    <row r="67" spans="1:29" s="129" customFormat="1" ht="15" hidden="1" customHeight="1" x14ac:dyDescent="0.2">
      <c r="A67" s="414"/>
      <c r="B67" s="196"/>
      <c r="C67" s="127"/>
      <c r="D67" s="127"/>
      <c r="E67" s="127"/>
      <c r="F67" s="196"/>
      <c r="G67" s="198" t="s">
        <v>18</v>
      </c>
      <c r="H67" s="198" t="s">
        <v>27</v>
      </c>
      <c r="I67" s="196"/>
      <c r="J67" s="196"/>
      <c r="K67" s="196"/>
      <c r="L67" s="196"/>
      <c r="M67" s="196"/>
      <c r="N67" s="196"/>
      <c r="O67" s="196"/>
      <c r="P67" s="196"/>
      <c r="Q67" s="196"/>
      <c r="R67" s="196"/>
      <c r="S67" s="196"/>
      <c r="T67" s="196"/>
      <c r="U67" s="196"/>
      <c r="AB67" s="128"/>
      <c r="AC67" s="128"/>
    </row>
    <row r="68" spans="1:29" s="129" customFormat="1" ht="15" hidden="1" customHeight="1" x14ac:dyDescent="0.2">
      <c r="A68" s="414"/>
      <c r="B68" s="197"/>
      <c r="C68" s="127"/>
      <c r="D68" s="127"/>
      <c r="E68" s="127"/>
      <c r="F68" s="200"/>
      <c r="G68" s="200" t="e">
        <f>IF(W26=1,0,(E26+F26+G26))</f>
        <v>#VALUE!</v>
      </c>
      <c r="H68" s="205" t="e">
        <f>IF(G68&gt;0,1,0)</f>
        <v>#VALUE!</v>
      </c>
      <c r="I68" s="200" t="e">
        <f>G68</f>
        <v>#VALUE!</v>
      </c>
      <c r="J68" s="197"/>
      <c r="K68" s="200"/>
      <c r="L68" s="197"/>
      <c r="M68" s="200" t="e">
        <f>I68*1.1%</f>
        <v>#VALUE!</v>
      </c>
      <c r="N68" s="197"/>
      <c r="O68" s="197"/>
      <c r="P68" s="197"/>
      <c r="Q68" s="197"/>
      <c r="R68" s="197"/>
      <c r="S68" s="197"/>
      <c r="T68" s="197"/>
      <c r="U68" s="197"/>
      <c r="AB68" s="128"/>
      <c r="AC68" s="128"/>
    </row>
    <row r="69" spans="1:29" s="129" customFormat="1" ht="15" hidden="1" customHeight="1" x14ac:dyDescent="0.2">
      <c r="A69" s="414"/>
      <c r="B69" s="197"/>
      <c r="C69" s="127"/>
      <c r="D69" s="127"/>
      <c r="E69" s="127"/>
      <c r="F69" s="200"/>
      <c r="G69" s="200" t="e">
        <f t="shared" ref="G69:G79" si="15">IF(W27=1,0,(E27+F27+G27))</f>
        <v>#VALUE!</v>
      </c>
      <c r="H69" s="205" t="e">
        <f t="shared" ref="H69:H79" si="16">IF(G69&gt;0,1,0)</f>
        <v>#VALUE!</v>
      </c>
      <c r="I69" s="200" t="e">
        <f t="shared" ref="I69:I79" si="17">G69</f>
        <v>#VALUE!</v>
      </c>
      <c r="J69" s="197"/>
      <c r="K69" s="201"/>
      <c r="L69" s="202"/>
      <c r="M69" s="200" t="e">
        <f t="shared" ref="M69:M79" si="18">I69*1.1%</f>
        <v>#VALUE!</v>
      </c>
      <c r="N69" s="203"/>
      <c r="O69" s="197"/>
      <c r="P69" s="197"/>
      <c r="Q69" s="197"/>
      <c r="R69" s="197"/>
      <c r="S69" s="197"/>
      <c r="T69" s="197"/>
      <c r="U69" s="197"/>
      <c r="AB69" s="128"/>
      <c r="AC69" s="128"/>
    </row>
    <row r="70" spans="1:29" s="129" customFormat="1" ht="15" hidden="1" customHeight="1" x14ac:dyDescent="0.2">
      <c r="A70" s="414"/>
      <c r="B70" s="197"/>
      <c r="C70" s="127"/>
      <c r="D70" s="127"/>
      <c r="E70" s="127"/>
      <c r="F70" s="200"/>
      <c r="G70" s="200" t="e">
        <f t="shared" si="15"/>
        <v>#VALUE!</v>
      </c>
      <c r="H70" s="205" t="e">
        <f t="shared" si="16"/>
        <v>#VALUE!</v>
      </c>
      <c r="I70" s="200" t="e">
        <f t="shared" si="17"/>
        <v>#VALUE!</v>
      </c>
      <c r="J70" s="197"/>
      <c r="K70" s="201"/>
      <c r="L70" s="202"/>
      <c r="M70" s="200" t="e">
        <f t="shared" si="18"/>
        <v>#VALUE!</v>
      </c>
      <c r="N70" s="203"/>
      <c r="O70" s="197"/>
      <c r="P70" s="197"/>
      <c r="Q70" s="197"/>
      <c r="R70" s="197"/>
      <c r="S70" s="197"/>
      <c r="T70" s="197"/>
      <c r="U70" s="197"/>
      <c r="AB70" s="128"/>
      <c r="AC70" s="128"/>
    </row>
    <row r="71" spans="1:29" s="129" customFormat="1" ht="15" hidden="1" customHeight="1" x14ac:dyDescent="0.2">
      <c r="A71" s="414"/>
      <c r="B71" s="197"/>
      <c r="C71" s="127"/>
      <c r="D71" s="127"/>
      <c r="E71" s="127"/>
      <c r="F71" s="200"/>
      <c r="G71" s="200" t="e">
        <f t="shared" si="15"/>
        <v>#VALUE!</v>
      </c>
      <c r="H71" s="205" t="e">
        <f t="shared" si="16"/>
        <v>#VALUE!</v>
      </c>
      <c r="I71" s="200" t="e">
        <f t="shared" si="17"/>
        <v>#VALUE!</v>
      </c>
      <c r="J71" s="197"/>
      <c r="K71" s="201"/>
      <c r="L71" s="202"/>
      <c r="M71" s="200" t="e">
        <f t="shared" si="18"/>
        <v>#VALUE!</v>
      </c>
      <c r="N71" s="204"/>
      <c r="O71" s="197"/>
      <c r="P71" s="197"/>
      <c r="Q71" s="197"/>
      <c r="R71" s="197"/>
      <c r="S71" s="197"/>
      <c r="T71" s="197"/>
      <c r="U71" s="197"/>
      <c r="AB71" s="128"/>
      <c r="AC71" s="128"/>
    </row>
    <row r="72" spans="1:29" s="129" customFormat="1" ht="15" hidden="1" customHeight="1" x14ac:dyDescent="0.2">
      <c r="A72" s="414"/>
      <c r="B72" s="197"/>
      <c r="C72" s="127"/>
      <c r="D72" s="127"/>
      <c r="E72" s="127"/>
      <c r="F72" s="200"/>
      <c r="G72" s="200" t="e">
        <f t="shared" si="15"/>
        <v>#VALUE!</v>
      </c>
      <c r="H72" s="205" t="e">
        <f t="shared" si="16"/>
        <v>#VALUE!</v>
      </c>
      <c r="I72" s="200" t="e">
        <f t="shared" si="17"/>
        <v>#VALUE!</v>
      </c>
      <c r="J72" s="197"/>
      <c r="K72" s="201"/>
      <c r="L72" s="197"/>
      <c r="M72" s="200" t="e">
        <f t="shared" si="18"/>
        <v>#VALUE!</v>
      </c>
      <c r="N72" s="197"/>
      <c r="O72" s="197"/>
      <c r="P72" s="197"/>
      <c r="Q72" s="197"/>
      <c r="R72" s="197"/>
      <c r="S72" s="197"/>
      <c r="T72" s="197"/>
      <c r="U72" s="197"/>
      <c r="AB72" s="128"/>
      <c r="AC72" s="128"/>
    </row>
    <row r="73" spans="1:29" s="129" customFormat="1" ht="15" hidden="1" customHeight="1" x14ac:dyDescent="0.2">
      <c r="A73" s="414"/>
      <c r="B73" s="197"/>
      <c r="C73" s="127"/>
      <c r="D73" s="127"/>
      <c r="E73" s="127"/>
      <c r="F73" s="200"/>
      <c r="G73" s="200" t="e">
        <f t="shared" si="15"/>
        <v>#VALUE!</v>
      </c>
      <c r="H73" s="205" t="e">
        <f t="shared" si="16"/>
        <v>#VALUE!</v>
      </c>
      <c r="I73" s="200" t="e">
        <f t="shared" si="17"/>
        <v>#VALUE!</v>
      </c>
      <c r="J73" s="197"/>
      <c r="K73" s="201"/>
      <c r="L73" s="197"/>
      <c r="M73" s="200" t="e">
        <f t="shared" si="18"/>
        <v>#VALUE!</v>
      </c>
      <c r="N73" s="197"/>
      <c r="O73" s="197"/>
      <c r="P73" s="197"/>
      <c r="Q73" s="197"/>
      <c r="R73" s="197"/>
      <c r="S73" s="197"/>
      <c r="T73" s="197"/>
      <c r="U73" s="197"/>
      <c r="AB73" s="128"/>
      <c r="AC73" s="128"/>
    </row>
    <row r="74" spans="1:29" s="129" customFormat="1" ht="15" hidden="1" customHeight="1" x14ac:dyDescent="0.2">
      <c r="A74" s="414"/>
      <c r="B74" s="197"/>
      <c r="C74" s="127"/>
      <c r="D74" s="127"/>
      <c r="E74" s="127"/>
      <c r="F74" s="200"/>
      <c r="G74" s="200" t="e">
        <f t="shared" si="15"/>
        <v>#VALUE!</v>
      </c>
      <c r="H74" s="205" t="e">
        <f t="shared" si="16"/>
        <v>#VALUE!</v>
      </c>
      <c r="I74" s="200" t="e">
        <f t="shared" si="17"/>
        <v>#VALUE!</v>
      </c>
      <c r="J74" s="197"/>
      <c r="K74" s="201"/>
      <c r="L74" s="197"/>
      <c r="M74" s="200" t="e">
        <f t="shared" si="18"/>
        <v>#VALUE!</v>
      </c>
      <c r="N74" s="197"/>
      <c r="O74" s="197"/>
      <c r="P74" s="197"/>
      <c r="Q74" s="197"/>
      <c r="R74" s="197"/>
      <c r="S74" s="197"/>
      <c r="T74" s="197"/>
      <c r="U74" s="197"/>
      <c r="AB74" s="128"/>
      <c r="AC74" s="128"/>
    </row>
    <row r="75" spans="1:29" s="129" customFormat="1" ht="15" hidden="1" customHeight="1" x14ac:dyDescent="0.2">
      <c r="A75" s="414"/>
      <c r="B75" s="197"/>
      <c r="C75" s="127"/>
      <c r="D75" s="127"/>
      <c r="E75" s="127"/>
      <c r="F75" s="200"/>
      <c r="G75" s="200" t="e">
        <f t="shared" si="15"/>
        <v>#VALUE!</v>
      </c>
      <c r="H75" s="205" t="e">
        <f t="shared" si="16"/>
        <v>#VALUE!</v>
      </c>
      <c r="I75" s="200" t="e">
        <f t="shared" si="17"/>
        <v>#VALUE!</v>
      </c>
      <c r="J75" s="197"/>
      <c r="K75" s="201"/>
      <c r="L75" s="197"/>
      <c r="M75" s="200" t="e">
        <f t="shared" si="18"/>
        <v>#VALUE!</v>
      </c>
      <c r="N75" s="197"/>
      <c r="O75" s="197"/>
      <c r="P75" s="197"/>
      <c r="Q75" s="197"/>
      <c r="R75" s="197"/>
      <c r="S75" s="197"/>
      <c r="T75" s="197"/>
      <c r="U75" s="197"/>
      <c r="AB75" s="128"/>
      <c r="AC75" s="128"/>
    </row>
    <row r="76" spans="1:29" s="129" customFormat="1" ht="15" hidden="1" customHeight="1" x14ac:dyDescent="0.2">
      <c r="A76" s="414"/>
      <c r="B76" s="197"/>
      <c r="C76" s="127"/>
      <c r="D76" s="127"/>
      <c r="E76" s="127"/>
      <c r="F76" s="200"/>
      <c r="G76" s="200" t="e">
        <f t="shared" si="15"/>
        <v>#VALUE!</v>
      </c>
      <c r="H76" s="205" t="e">
        <f t="shared" si="16"/>
        <v>#VALUE!</v>
      </c>
      <c r="I76" s="200" t="e">
        <f t="shared" si="17"/>
        <v>#VALUE!</v>
      </c>
      <c r="J76" s="197"/>
      <c r="K76" s="201"/>
      <c r="L76" s="197"/>
      <c r="M76" s="200" t="e">
        <f t="shared" si="18"/>
        <v>#VALUE!</v>
      </c>
      <c r="N76" s="197"/>
      <c r="O76" s="197"/>
      <c r="P76" s="197"/>
      <c r="Q76" s="197"/>
      <c r="R76" s="197"/>
      <c r="S76" s="197"/>
      <c r="T76" s="197"/>
      <c r="U76" s="197"/>
      <c r="AB76" s="128"/>
      <c r="AC76" s="128"/>
    </row>
    <row r="77" spans="1:29" s="129" customFormat="1" ht="15" hidden="1" customHeight="1" x14ac:dyDescent="0.2">
      <c r="A77" s="414"/>
      <c r="B77" s="197"/>
      <c r="C77" s="127"/>
      <c r="D77" s="127"/>
      <c r="E77" s="127"/>
      <c r="F77" s="200"/>
      <c r="G77" s="200" t="e">
        <f t="shared" si="15"/>
        <v>#VALUE!</v>
      </c>
      <c r="H77" s="205" t="e">
        <f t="shared" si="16"/>
        <v>#VALUE!</v>
      </c>
      <c r="I77" s="200" t="e">
        <f t="shared" si="17"/>
        <v>#VALUE!</v>
      </c>
      <c r="J77" s="197"/>
      <c r="K77" s="201"/>
      <c r="L77" s="197"/>
      <c r="M77" s="200" t="e">
        <f t="shared" si="18"/>
        <v>#VALUE!</v>
      </c>
      <c r="N77" s="197"/>
      <c r="O77" s="197"/>
      <c r="P77" s="197"/>
      <c r="Q77" s="197"/>
      <c r="R77" s="197"/>
      <c r="S77" s="197"/>
      <c r="T77" s="197"/>
      <c r="U77" s="197"/>
      <c r="AB77" s="128"/>
      <c r="AC77" s="128"/>
    </row>
    <row r="78" spans="1:29" s="129" customFormat="1" ht="15" hidden="1" customHeight="1" x14ac:dyDescent="0.2">
      <c r="A78" s="414"/>
      <c r="B78" s="197"/>
      <c r="C78" s="127"/>
      <c r="D78" s="127"/>
      <c r="E78" s="127"/>
      <c r="F78" s="200"/>
      <c r="G78" s="200" t="e">
        <f t="shared" si="15"/>
        <v>#VALUE!</v>
      </c>
      <c r="H78" s="205" t="e">
        <f t="shared" si="16"/>
        <v>#VALUE!</v>
      </c>
      <c r="I78" s="200" t="e">
        <f t="shared" si="17"/>
        <v>#VALUE!</v>
      </c>
      <c r="J78" s="197"/>
      <c r="K78" s="201"/>
      <c r="L78" s="197"/>
      <c r="M78" s="200" t="e">
        <f t="shared" si="18"/>
        <v>#VALUE!</v>
      </c>
      <c r="N78" s="197"/>
      <c r="O78" s="197"/>
      <c r="P78" s="197"/>
      <c r="Q78" s="197"/>
      <c r="R78" s="197"/>
      <c r="S78" s="197"/>
      <c r="T78" s="197"/>
      <c r="U78" s="197"/>
      <c r="AB78" s="128"/>
      <c r="AC78" s="128"/>
    </row>
    <row r="79" spans="1:29" s="129" customFormat="1" ht="15" hidden="1" customHeight="1" x14ac:dyDescent="0.2">
      <c r="A79" s="414"/>
      <c r="B79" s="197"/>
      <c r="C79" s="127"/>
      <c r="D79" s="127"/>
      <c r="E79" s="127"/>
      <c r="F79" s="200"/>
      <c r="G79" s="200" t="e">
        <f t="shared" si="15"/>
        <v>#VALUE!</v>
      </c>
      <c r="H79" s="205" t="e">
        <f t="shared" si="16"/>
        <v>#VALUE!</v>
      </c>
      <c r="I79" s="200" t="e">
        <f t="shared" si="17"/>
        <v>#VALUE!</v>
      </c>
      <c r="J79" s="197"/>
      <c r="K79" s="201"/>
      <c r="L79" s="197"/>
      <c r="M79" s="200" t="e">
        <f t="shared" si="18"/>
        <v>#VALUE!</v>
      </c>
      <c r="N79" s="197"/>
      <c r="O79" s="197"/>
      <c r="P79" s="197"/>
      <c r="Q79" s="197"/>
      <c r="R79" s="197"/>
      <c r="S79" s="197"/>
      <c r="T79" s="197"/>
      <c r="U79" s="197"/>
      <c r="AB79" s="128"/>
      <c r="AC79" s="128"/>
    </row>
    <row r="80" spans="1:29" s="129" customFormat="1" ht="15" hidden="1" customHeight="1" x14ac:dyDescent="0.2">
      <c r="A80" s="414"/>
      <c r="B80" s="197"/>
      <c r="C80" s="127"/>
      <c r="D80" s="127"/>
      <c r="E80" s="127"/>
      <c r="F80" s="197"/>
      <c r="G80" s="200"/>
      <c r="H80" s="205"/>
      <c r="I80" s="200" t="e">
        <f>SUM(I68:I79)</f>
        <v>#VALUE!</v>
      </c>
      <c r="J80" s="197"/>
      <c r="K80" s="201"/>
      <c r="L80" s="197"/>
      <c r="M80" s="200" t="e">
        <f>SUM(M68:M79)</f>
        <v>#VALUE!</v>
      </c>
      <c r="N80" s="197" t="s">
        <v>25</v>
      </c>
      <c r="O80" s="197"/>
      <c r="P80" s="197"/>
      <c r="Q80" s="197"/>
      <c r="R80" s="197"/>
      <c r="S80" s="197"/>
      <c r="T80" s="197"/>
      <c r="U80" s="197"/>
      <c r="AB80" s="128"/>
      <c r="AC80" s="128"/>
    </row>
    <row r="81" spans="1:29" s="129" customFormat="1" ht="15" hidden="1" customHeight="1" x14ac:dyDescent="0.2">
      <c r="A81" s="414"/>
      <c r="B81" s="197"/>
      <c r="C81" s="127"/>
      <c r="D81" s="127"/>
      <c r="E81" s="127"/>
      <c r="F81" s="197"/>
      <c r="G81" s="200"/>
      <c r="H81" s="205" t="e">
        <f>SUM(H68:H79)</f>
        <v>#VALUE!</v>
      </c>
      <c r="I81" s="200" t="e">
        <f>148200/12*H81</f>
        <v>#VALUE!</v>
      </c>
      <c r="J81" s="197" t="s">
        <v>28</v>
      </c>
      <c r="K81" s="201"/>
      <c r="L81" s="197"/>
      <c r="M81" s="200" t="e">
        <f>I81*1.1%</f>
        <v>#VALUE!</v>
      </c>
      <c r="N81" s="197" t="s">
        <v>26</v>
      </c>
      <c r="O81" s="197"/>
      <c r="P81" s="197"/>
      <c r="Q81" s="197"/>
      <c r="R81" s="197"/>
      <c r="S81" s="197"/>
      <c r="T81" s="197"/>
      <c r="U81" s="197"/>
      <c r="AB81" s="128"/>
      <c r="AC81" s="128"/>
    </row>
    <row r="82" spans="1:29" s="127" customFormat="1" hidden="1" x14ac:dyDescent="0.2">
      <c r="A82" s="415"/>
      <c r="B82" s="197"/>
      <c r="F82" s="197"/>
      <c r="G82" s="197"/>
      <c r="H82" s="129"/>
      <c r="I82" s="201"/>
      <c r="J82" s="197"/>
      <c r="K82" s="197"/>
      <c r="L82" s="197"/>
      <c r="M82" s="200" t="e">
        <f>ROUND((M81-M80)/5,2)*5</f>
        <v>#VALUE!</v>
      </c>
      <c r="N82" s="197" t="s">
        <v>22</v>
      </c>
      <c r="O82" s="197"/>
      <c r="P82" s="197"/>
      <c r="Q82" s="197"/>
      <c r="R82" s="197"/>
      <c r="S82" s="197"/>
      <c r="T82" s="197"/>
      <c r="U82" s="197"/>
      <c r="AB82" s="128"/>
      <c r="AC82" s="128"/>
    </row>
    <row r="83" spans="1:29" s="127" customFormat="1" x14ac:dyDescent="0.2">
      <c r="A83" s="196"/>
      <c r="B83" s="196"/>
      <c r="F83" s="196"/>
      <c r="G83" s="196"/>
      <c r="H83" s="196"/>
      <c r="I83" s="196"/>
      <c r="J83" s="196"/>
      <c r="K83" s="196"/>
      <c r="L83" s="196"/>
      <c r="M83" s="196"/>
      <c r="N83" s="196"/>
      <c r="O83" s="196"/>
      <c r="P83" s="196"/>
      <c r="Q83" s="196"/>
      <c r="R83" s="196"/>
      <c r="AB83" s="128"/>
      <c r="AC83" s="128"/>
    </row>
    <row r="84" spans="1:29" s="127" customFormat="1" x14ac:dyDescent="0.2">
      <c r="A84" s="196"/>
      <c r="B84" s="196"/>
      <c r="F84" s="196"/>
      <c r="G84" s="196"/>
      <c r="H84" s="196"/>
      <c r="I84" s="196"/>
      <c r="J84" s="196"/>
      <c r="K84" s="196"/>
      <c r="L84" s="196"/>
      <c r="M84" s="196"/>
      <c r="N84" s="196"/>
      <c r="O84" s="196"/>
      <c r="P84" s="196"/>
      <c r="Q84" s="196"/>
      <c r="R84" s="196"/>
      <c r="AB84" s="128"/>
      <c r="AC84" s="128"/>
    </row>
    <row r="85" spans="1:29" s="127" customFormat="1" x14ac:dyDescent="0.2">
      <c r="B85" s="196"/>
      <c r="F85" s="196"/>
      <c r="G85" s="196"/>
      <c r="H85" s="196"/>
      <c r="I85" s="196"/>
      <c r="J85" s="196"/>
      <c r="K85" s="196"/>
      <c r="L85" s="196"/>
      <c r="M85" s="196"/>
      <c r="N85" s="196"/>
      <c r="O85" s="196"/>
      <c r="P85" s="196"/>
      <c r="Q85" s="196"/>
      <c r="R85" s="196"/>
      <c r="AB85" s="128"/>
      <c r="AC85" s="128"/>
    </row>
    <row r="86" spans="1:29" s="127" customFormat="1" x14ac:dyDescent="0.2">
      <c r="AB86" s="128"/>
      <c r="AC86" s="128"/>
    </row>
    <row r="87" spans="1:29" s="127" customFormat="1" x14ac:dyDescent="0.2">
      <c r="AB87" s="128"/>
      <c r="AC87" s="128"/>
    </row>
    <row r="88" spans="1:29" s="127" customFormat="1" x14ac:dyDescent="0.2">
      <c r="AB88" s="128"/>
      <c r="AC88" s="128"/>
    </row>
    <row r="89" spans="1:29" s="127" customFormat="1" x14ac:dyDescent="0.2">
      <c r="AB89" s="128"/>
      <c r="AC89" s="128"/>
    </row>
    <row r="90" spans="1:29" s="127" customFormat="1" x14ac:dyDescent="0.2">
      <c r="AB90" s="128"/>
      <c r="AC90" s="128"/>
    </row>
    <row r="91" spans="1:29" s="127" customFormat="1" x14ac:dyDescent="0.2">
      <c r="AB91" s="128"/>
      <c r="AC91" s="128"/>
    </row>
    <row r="92" spans="1:29" s="127" customFormat="1" x14ac:dyDescent="0.2">
      <c r="AB92" s="128"/>
      <c r="AC92" s="128"/>
    </row>
    <row r="93" spans="1:29" s="127" customFormat="1" x14ac:dyDescent="0.2">
      <c r="AB93" s="128"/>
      <c r="AC93" s="128"/>
    </row>
    <row r="94" spans="1:29" s="127" customFormat="1" x14ac:dyDescent="0.2">
      <c r="AB94" s="128"/>
      <c r="AC94" s="128"/>
    </row>
    <row r="95" spans="1:29" s="127" customFormat="1" x14ac:dyDescent="0.2">
      <c r="AB95" s="128"/>
      <c r="AC95" s="128"/>
    </row>
    <row r="96" spans="1:29" s="127" customFormat="1" x14ac:dyDescent="0.2">
      <c r="AB96" s="128"/>
      <c r="AC96" s="128"/>
    </row>
    <row r="97" spans="4:31" s="79" customFormat="1" x14ac:dyDescent="0.2">
      <c r="D97" s="195"/>
      <c r="V97" s="114"/>
      <c r="W97" s="114"/>
      <c r="X97" s="114"/>
      <c r="Y97" s="114"/>
      <c r="Z97" s="114"/>
      <c r="AA97" s="114"/>
      <c r="AB97" s="115"/>
      <c r="AC97" s="115"/>
      <c r="AD97" s="127"/>
      <c r="AE97" s="127"/>
    </row>
    <row r="98" spans="4:31" s="79" customFormat="1" x14ac:dyDescent="0.2">
      <c r="D98" s="195"/>
      <c r="V98" s="114"/>
      <c r="W98" s="114"/>
      <c r="X98" s="114"/>
      <c r="Y98" s="114"/>
      <c r="Z98" s="114"/>
      <c r="AA98" s="114"/>
      <c r="AB98" s="115"/>
      <c r="AC98" s="115"/>
      <c r="AD98" s="127"/>
      <c r="AE98" s="127"/>
    </row>
    <row r="99" spans="4:31" s="79" customFormat="1" x14ac:dyDescent="0.2">
      <c r="D99" s="195"/>
      <c r="E99" s="195"/>
      <c r="V99" s="114"/>
      <c r="W99" s="114"/>
      <c r="X99" s="114"/>
      <c r="Y99" s="114"/>
      <c r="Z99" s="114"/>
      <c r="AA99" s="114"/>
      <c r="AB99" s="115"/>
      <c r="AC99" s="115"/>
      <c r="AD99" s="127"/>
      <c r="AE99" s="127"/>
    </row>
    <row r="100" spans="4:31" s="79" customFormat="1" x14ac:dyDescent="0.2">
      <c r="V100" s="114"/>
      <c r="W100" s="114"/>
      <c r="X100" s="114"/>
      <c r="Y100" s="114"/>
      <c r="Z100" s="114"/>
      <c r="AA100" s="114"/>
      <c r="AB100" s="115"/>
      <c r="AC100" s="115"/>
      <c r="AD100" s="127"/>
      <c r="AE100" s="127"/>
    </row>
    <row r="101" spans="4:31" s="79" customFormat="1" x14ac:dyDescent="0.2">
      <c r="V101" s="114"/>
      <c r="W101" s="114"/>
      <c r="X101" s="114"/>
      <c r="Y101" s="114"/>
      <c r="Z101" s="114"/>
      <c r="AA101" s="114"/>
      <c r="AB101" s="115"/>
      <c r="AC101" s="115"/>
      <c r="AD101" s="127"/>
      <c r="AE101" s="127"/>
    </row>
    <row r="102" spans="4:31" s="79" customFormat="1" x14ac:dyDescent="0.2">
      <c r="V102" s="114"/>
      <c r="W102" s="114"/>
      <c r="X102" s="114"/>
      <c r="Y102" s="114"/>
      <c r="Z102" s="114"/>
      <c r="AA102" s="114"/>
      <c r="AB102" s="115"/>
      <c r="AC102" s="115"/>
      <c r="AD102" s="127"/>
      <c r="AE102" s="127"/>
    </row>
    <row r="103" spans="4:31" s="79" customFormat="1" x14ac:dyDescent="0.2">
      <c r="V103" s="114"/>
      <c r="W103" s="114"/>
      <c r="X103" s="114"/>
      <c r="Y103" s="114"/>
      <c r="Z103" s="114"/>
      <c r="AA103" s="114"/>
      <c r="AB103" s="115"/>
      <c r="AC103" s="115"/>
      <c r="AD103" s="127"/>
      <c r="AE103" s="127"/>
    </row>
  </sheetData>
  <sheetProtection algorithmName="SHA-512" hashValue="CF4C8zpsNGR+eLNUrsVQzeQ411XzxrARpCsllqS51YRsPzlGIwAIZ7gXD5Pk3piWMfSeOs5D1d/5RAcUs3fjuA==" saltValue="GJ4xlYi6ugJSesphnTnSUw==" spinCount="100000" sheet="1" selectLockedCells="1"/>
  <mergeCells count="59">
    <mergeCell ref="C43:K43"/>
    <mergeCell ref="M43:N45"/>
    <mergeCell ref="Q43:T45"/>
    <mergeCell ref="C44:K44"/>
    <mergeCell ref="C45:K45"/>
    <mergeCell ref="S36:T36"/>
    <mergeCell ref="S37:T37"/>
    <mergeCell ref="S38:T38"/>
    <mergeCell ref="S39:T39"/>
    <mergeCell ref="C40:D40"/>
    <mergeCell ref="S40:T40"/>
    <mergeCell ref="S31:T31"/>
    <mergeCell ref="S32:T32"/>
    <mergeCell ref="S33:T33"/>
    <mergeCell ref="S34:T34"/>
    <mergeCell ref="S35:T35"/>
    <mergeCell ref="S26:T26"/>
    <mergeCell ref="S27:T27"/>
    <mergeCell ref="S28:T28"/>
    <mergeCell ref="S29:T29"/>
    <mergeCell ref="S30:T30"/>
    <mergeCell ref="C25:D25"/>
    <mergeCell ref="S25:T25"/>
    <mergeCell ref="K22:K24"/>
    <mergeCell ref="L22:L23"/>
    <mergeCell ref="M22:M23"/>
    <mergeCell ref="Q22:Q23"/>
    <mergeCell ref="R22:R23"/>
    <mergeCell ref="S22:T24"/>
    <mergeCell ref="E23:E24"/>
    <mergeCell ref="F23:F24"/>
    <mergeCell ref="C20:F20"/>
    <mergeCell ref="N22:N23"/>
    <mergeCell ref="O22:O23"/>
    <mergeCell ref="P22:P23"/>
    <mergeCell ref="C22:D24"/>
    <mergeCell ref="E22:F22"/>
    <mergeCell ref="G22:G24"/>
    <mergeCell ref="H22:H24"/>
    <mergeCell ref="I22:I23"/>
    <mergeCell ref="J22:J24"/>
    <mergeCell ref="C17:G18"/>
    <mergeCell ref="K17:M17"/>
    <mergeCell ref="N17:T17"/>
    <mergeCell ref="C19:G19"/>
    <mergeCell ref="N19:T19"/>
    <mergeCell ref="K11:M11"/>
    <mergeCell ref="C13:G14"/>
    <mergeCell ref="K13:M13"/>
    <mergeCell ref="N13:T13"/>
    <mergeCell ref="C15:G16"/>
    <mergeCell ref="K15:M15"/>
    <mergeCell ref="N15:T15"/>
    <mergeCell ref="A3:L4"/>
    <mergeCell ref="S6:T6"/>
    <mergeCell ref="F8:H8"/>
    <mergeCell ref="M8:T8"/>
    <mergeCell ref="C10:E10"/>
    <mergeCell ref="I6:O6"/>
  </mergeCells>
  <conditionalFormatting sqref="Q8:R8">
    <cfRule type="expression" dxfId="128" priority="10" stopIfTrue="1">
      <formula>W17=1</formula>
    </cfRule>
  </conditionalFormatting>
  <conditionalFormatting sqref="S8:T8">
    <cfRule type="expression" dxfId="127" priority="11" stopIfTrue="1">
      <formula>AB17=1</formula>
    </cfRule>
  </conditionalFormatting>
  <conditionalFormatting sqref="E40:O40 H38:J39 L26:M39 Q40:R40 R26:R39 H26:I37">
    <cfRule type="cellIs" dxfId="126" priority="8" stopIfTrue="1" operator="equal">
      <formula>0</formula>
    </cfRule>
  </conditionalFormatting>
  <conditionalFormatting sqref="G10">
    <cfRule type="cellIs" priority="9" stopIfTrue="1" operator="equal">
      <formula>0</formula>
    </cfRule>
  </conditionalFormatting>
  <conditionalFormatting sqref="N8:O8">
    <cfRule type="expression" dxfId="125" priority="12" stopIfTrue="1">
      <formula>U17=1</formula>
    </cfRule>
  </conditionalFormatting>
  <conditionalFormatting sqref="P8">
    <cfRule type="expression" dxfId="124" priority="7" stopIfTrue="1">
      <formula>V17=1</formula>
    </cfRule>
  </conditionalFormatting>
  <conditionalFormatting sqref="P40">
    <cfRule type="cellIs" dxfId="123" priority="6" stopIfTrue="1" operator="equal">
      <formula>0</formula>
    </cfRule>
  </conditionalFormatting>
  <conditionalFormatting sqref="N26:N37">
    <cfRule type="cellIs" dxfId="122" priority="4" stopIfTrue="1" operator="equal">
      <formula>0</formula>
    </cfRule>
    <cfRule type="expression" dxfId="121" priority="5" stopIfTrue="1">
      <formula>$N$24&lt;&gt;""</formula>
    </cfRule>
  </conditionalFormatting>
  <conditionalFormatting sqref="O26:Q37">
    <cfRule type="cellIs" dxfId="120" priority="2" stopIfTrue="1" operator="equal">
      <formula>0</formula>
    </cfRule>
    <cfRule type="expression" dxfId="119" priority="3" stopIfTrue="1">
      <formula>$N$24&lt;&gt;""</formula>
    </cfRule>
  </conditionalFormatting>
  <conditionalFormatting sqref="M8">
    <cfRule type="expression" dxfId="118" priority="13" stopIfTrue="1">
      <formula>N17=1</formula>
    </cfRule>
  </conditionalFormatting>
  <conditionalFormatting sqref="C38 J38">
    <cfRule type="expression" dxfId="117" priority="1" stopIfTrue="1">
      <formula>$E$40+$F$40+$G$40=0</formula>
    </cfRule>
  </conditionalFormatting>
  <printOptions horizontalCentered="1"/>
  <pageMargins left="0.15748031496062992" right="0.15748031496062992" top="0.19685039370078741" bottom="0.19685039370078741" header="0.78740157480314965" footer="0.51181102362204722"/>
  <pageSetup paperSize="9" scale="76"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FFFFCC"/>
    <pageSetUpPr fitToPage="1"/>
  </sheetPr>
  <dimension ref="A1:AE103"/>
  <sheetViews>
    <sheetView showGridLines="0" showRowColHeaders="0" zoomScaleNormal="100" workbookViewId="0">
      <selection activeCell="E26" sqref="E26"/>
    </sheetView>
  </sheetViews>
  <sheetFormatPr baseColWidth="10" defaultRowHeight="15" x14ac:dyDescent="0.2"/>
  <cols>
    <col min="1" max="1" width="5.42578125" style="28" customWidth="1"/>
    <col min="2" max="2" width="2.42578125" style="28" customWidth="1"/>
    <col min="3" max="3" width="3" style="28" customWidth="1"/>
    <col min="4" max="4" width="6.5703125" style="28" customWidth="1"/>
    <col min="5" max="5" width="12.28515625" style="28" customWidth="1"/>
    <col min="6" max="6" width="13.7109375" style="28" customWidth="1"/>
    <col min="7" max="7" width="11.7109375" style="28" customWidth="1"/>
    <col min="8" max="8" width="10.140625" style="28" customWidth="1"/>
    <col min="9" max="9" width="12.85546875" style="28" customWidth="1"/>
    <col min="10" max="10" width="11.28515625" style="28" customWidth="1"/>
    <col min="11" max="11" width="11.42578125" style="28"/>
    <col min="12" max="12" width="11" style="28" customWidth="1"/>
    <col min="13" max="13" width="10.5703125" style="28" customWidth="1"/>
    <col min="14" max="14" width="11.5703125" style="28" customWidth="1"/>
    <col min="15" max="16" width="12.140625" style="28" customWidth="1"/>
    <col min="17" max="17" width="10.7109375" style="28" customWidth="1"/>
    <col min="18" max="18" width="13.7109375" style="28" customWidth="1"/>
    <col min="19" max="19" width="3.28515625" style="28" customWidth="1"/>
    <col min="20" max="20" width="9.140625" style="28" customWidth="1"/>
    <col min="21" max="21" width="2.42578125" style="28" customWidth="1"/>
    <col min="22" max="22" width="11.42578125" style="114" hidden="1" customWidth="1"/>
    <col min="23" max="23" width="8.42578125" style="114" hidden="1" customWidth="1"/>
    <col min="24" max="24" width="11.42578125" style="114" hidden="1" customWidth="1"/>
    <col min="25" max="27" width="6" style="114" hidden="1" customWidth="1"/>
    <col min="28" max="29" width="11.42578125" style="115" hidden="1" customWidth="1"/>
    <col min="30" max="30" width="11.42578125" style="114" customWidth="1"/>
    <col min="31" max="31" width="11.42578125" style="114"/>
    <col min="32" max="16384" width="11.42578125" style="28"/>
  </cols>
  <sheetData>
    <row r="1" spans="1:29" s="1" customFormat="1" ht="15.75" customHeight="1" x14ac:dyDescent="0.2">
      <c r="M1" s="211"/>
      <c r="N1" s="211"/>
      <c r="O1" s="211"/>
      <c r="P1" s="211"/>
      <c r="Q1" s="211"/>
      <c r="R1" s="211"/>
      <c r="S1" s="211"/>
      <c r="T1" s="211"/>
      <c r="U1" s="211"/>
      <c r="V1" s="412"/>
      <c r="W1" s="412"/>
      <c r="X1" s="412"/>
      <c r="Y1" s="412"/>
      <c r="Z1" s="412"/>
      <c r="AA1" s="412"/>
      <c r="AB1" s="412"/>
      <c r="AC1" s="413"/>
    </row>
    <row r="2" spans="1:29" s="1" customFormat="1" ht="3.75" customHeight="1" x14ac:dyDescent="0.2">
      <c r="B2" s="16"/>
      <c r="C2" s="16"/>
      <c r="D2" s="16"/>
      <c r="E2" s="16"/>
      <c r="F2" s="16"/>
      <c r="G2" s="16"/>
      <c r="H2" s="16"/>
      <c r="I2" s="16"/>
      <c r="J2" s="16"/>
      <c r="K2" s="16"/>
      <c r="L2" s="16"/>
      <c r="M2" s="335"/>
      <c r="N2" s="335"/>
      <c r="O2" s="335"/>
      <c r="P2" s="335"/>
      <c r="Q2" s="335"/>
      <c r="R2" s="335"/>
      <c r="S2" s="335"/>
      <c r="T2" s="335"/>
      <c r="U2" s="336"/>
      <c r="V2" s="211"/>
      <c r="W2" s="211"/>
      <c r="X2" s="211"/>
      <c r="Y2" s="211"/>
      <c r="Z2" s="211"/>
      <c r="AA2" s="211"/>
      <c r="AB2" s="211"/>
    </row>
    <row r="3" spans="1:29" s="1" customFormat="1" ht="8.25" customHeight="1" x14ac:dyDescent="0.2">
      <c r="A3" s="508" t="s">
        <v>215</v>
      </c>
      <c r="B3" s="508"/>
      <c r="C3" s="508"/>
      <c r="D3" s="508"/>
      <c r="E3" s="508"/>
      <c r="F3" s="508"/>
      <c r="G3" s="508"/>
      <c r="H3" s="508"/>
      <c r="I3" s="508"/>
      <c r="J3" s="508"/>
      <c r="K3" s="508"/>
      <c r="L3" s="508"/>
      <c r="M3" s="335"/>
      <c r="N3" s="335"/>
      <c r="O3" s="335"/>
      <c r="P3" s="335"/>
      <c r="Q3" s="335"/>
      <c r="R3" s="335"/>
      <c r="S3" s="335"/>
      <c r="T3" s="335"/>
      <c r="U3" s="336"/>
      <c r="V3" s="211"/>
      <c r="W3" s="211"/>
      <c r="X3" s="211"/>
      <c r="Y3" s="211"/>
      <c r="Z3" s="211"/>
      <c r="AA3" s="211"/>
      <c r="AB3" s="211"/>
    </row>
    <row r="4" spans="1:29" s="1" customFormat="1" ht="9.75" customHeight="1" x14ac:dyDescent="0.2">
      <c r="A4" s="508"/>
      <c r="B4" s="508"/>
      <c r="C4" s="508"/>
      <c r="D4" s="508"/>
      <c r="E4" s="508"/>
      <c r="F4" s="508"/>
      <c r="G4" s="508"/>
      <c r="H4" s="508"/>
      <c r="I4" s="508"/>
      <c r="J4" s="508"/>
      <c r="K4" s="508"/>
      <c r="L4" s="508"/>
      <c r="M4" s="335"/>
      <c r="N4" s="335"/>
      <c r="O4" s="335"/>
      <c r="P4" s="335"/>
      <c r="Q4" s="335"/>
      <c r="R4" s="335"/>
      <c r="S4" s="335"/>
      <c r="T4" s="335"/>
      <c r="U4" s="336"/>
      <c r="V4" s="211"/>
      <c r="W4" s="211"/>
      <c r="X4" s="211"/>
      <c r="Y4" s="211"/>
      <c r="Z4" s="211"/>
      <c r="AA4" s="211"/>
      <c r="AB4" s="211"/>
    </row>
    <row r="5" spans="1:29" ht="6.75" customHeight="1" x14ac:dyDescent="0.2">
      <c r="B5" s="47"/>
      <c r="C5" s="47"/>
      <c r="D5" s="47"/>
      <c r="E5" s="47"/>
      <c r="F5" s="47"/>
      <c r="G5" s="47"/>
      <c r="H5" s="47"/>
      <c r="I5" s="47"/>
      <c r="J5" s="47"/>
      <c r="K5" s="47"/>
      <c r="L5" s="47"/>
      <c r="M5" s="47"/>
      <c r="N5" s="47"/>
      <c r="O5" s="47"/>
      <c r="P5" s="47"/>
      <c r="Q5" s="47"/>
      <c r="R5" s="47"/>
      <c r="S5" s="47"/>
      <c r="T5" s="47"/>
      <c r="U5" s="47"/>
      <c r="V5" s="116"/>
      <c r="W5" s="116"/>
      <c r="X5" s="116"/>
      <c r="Y5" s="116"/>
      <c r="Z5" s="116"/>
      <c r="AA5" s="116"/>
    </row>
    <row r="6" spans="1:29" ht="29.25" customHeight="1" x14ac:dyDescent="0.35">
      <c r="B6" s="47"/>
      <c r="C6" s="46" t="s">
        <v>217</v>
      </c>
      <c r="D6" s="47"/>
      <c r="E6" s="47"/>
      <c r="F6" s="47"/>
      <c r="G6" s="238"/>
      <c r="H6" s="47"/>
      <c r="I6" s="626" t="str">
        <f>IF(SUM(Y26:Y37)=0,"",IF(MAX(Y26:Y37)-MIN(Y26:Y37)&gt;COUNTIF(Y26:Y37,"&gt;0")-1,"Pagamento interrotto del salario. Si prega di utilizzare due schede dei salari!",""))</f>
        <v/>
      </c>
      <c r="J6" s="626"/>
      <c r="K6" s="626"/>
      <c r="L6" s="626"/>
      <c r="M6" s="626"/>
      <c r="N6" s="626"/>
      <c r="O6" s="626"/>
      <c r="P6" s="342"/>
      <c r="Q6" s="342"/>
      <c r="R6" s="342"/>
      <c r="S6" s="548">
        <f>Notifica!J8</f>
        <v>2025</v>
      </c>
      <c r="T6" s="548"/>
      <c r="U6" s="47"/>
      <c r="V6" s="116"/>
      <c r="W6" s="116"/>
      <c r="X6" s="116"/>
      <c r="Y6" s="116"/>
      <c r="Z6" s="116"/>
      <c r="AA6" s="116"/>
    </row>
    <row r="7" spans="1:29" ht="15" customHeight="1" x14ac:dyDescent="0.2">
      <c r="B7" s="47"/>
      <c r="C7" s="47"/>
      <c r="D7" s="47"/>
      <c r="E7" s="47"/>
      <c r="F7" s="47"/>
      <c r="G7" s="47"/>
      <c r="H7" s="47"/>
      <c r="I7" s="47"/>
      <c r="J7" s="47"/>
      <c r="K7" s="47"/>
      <c r="L7" s="47"/>
      <c r="M7" s="47"/>
      <c r="N7" s="47"/>
      <c r="O7" s="47"/>
      <c r="P7" s="47"/>
      <c r="Q7" s="47"/>
      <c r="R7" s="47"/>
      <c r="S7" s="113"/>
      <c r="T7" s="50"/>
      <c r="U7" s="47"/>
      <c r="V7" s="116">
        <f>IF(K19="uomo",1,2)</f>
        <v>2</v>
      </c>
      <c r="W7" s="116" t="str">
        <f>IF(V7=1,"M","F")</f>
        <v>F</v>
      </c>
      <c r="X7" s="116"/>
      <c r="Y7" s="116"/>
      <c r="Z7" s="116"/>
      <c r="AA7" s="116"/>
    </row>
    <row r="8" spans="1:29" ht="18" customHeight="1" x14ac:dyDescent="0.3">
      <c r="B8" s="47"/>
      <c r="C8" s="51" t="s">
        <v>158</v>
      </c>
      <c r="D8" s="47"/>
      <c r="E8" s="47"/>
      <c r="F8" s="590"/>
      <c r="G8" s="590"/>
      <c r="H8" s="590"/>
      <c r="I8" s="51" t="s">
        <v>126</v>
      </c>
      <c r="J8" s="47"/>
      <c r="K8" s="47"/>
      <c r="L8" s="47"/>
      <c r="M8" s="594"/>
      <c r="N8" s="594"/>
      <c r="O8" s="594"/>
      <c r="P8" s="594"/>
      <c r="Q8" s="594"/>
      <c r="R8" s="594"/>
      <c r="S8" s="594"/>
      <c r="T8" s="594"/>
      <c r="U8" s="47"/>
      <c r="V8" s="206" t="e">
        <f>YEAR(K17)*12+MONTH(K17)</f>
        <v>#VALUE!</v>
      </c>
      <c r="W8" s="116" t="s">
        <v>14</v>
      </c>
      <c r="X8" s="116"/>
      <c r="Y8" s="116"/>
      <c r="Z8" s="116"/>
      <c r="AA8" s="116"/>
    </row>
    <row r="9" spans="1:29" ht="7.5" customHeight="1" x14ac:dyDescent="0.2">
      <c r="B9" s="47"/>
      <c r="C9" s="22"/>
      <c r="D9" s="22"/>
      <c r="E9" s="22"/>
      <c r="F9" s="22"/>
      <c r="G9" s="22"/>
      <c r="H9" s="47"/>
      <c r="I9" s="22"/>
      <c r="J9" s="22"/>
      <c r="K9" s="22"/>
      <c r="L9" s="22"/>
      <c r="M9" s="22"/>
      <c r="N9" s="22"/>
      <c r="O9" s="22"/>
      <c r="P9" s="22"/>
      <c r="Q9" s="22"/>
      <c r="R9" s="111"/>
      <c r="S9" s="111"/>
      <c r="T9" s="22"/>
      <c r="U9" s="47"/>
      <c r="V9" s="206" t="e">
        <f>IF(V7=1,(V8+65*12),IF(YEAR(K17)&lt;1961,V8+64*12,IF(YEAR(K17)=1961,V8+64*12+3,IF(YEAR(K17)=1962,V8+64*12+6,IF(YEAR(K17)=1963,V8+64*12+9,V8+65*12)))))</f>
        <v>#VALUE!</v>
      </c>
      <c r="W9" s="116" t="s">
        <v>15</v>
      </c>
      <c r="X9" s="116"/>
      <c r="Y9" s="116"/>
      <c r="Z9" s="116"/>
      <c r="AA9" s="116"/>
    </row>
    <row r="10" spans="1:29" ht="19.5" customHeight="1" x14ac:dyDescent="0.2">
      <c r="B10" s="47"/>
      <c r="C10" s="591"/>
      <c r="D10" s="592"/>
      <c r="E10" s="592"/>
      <c r="F10" s="316"/>
      <c r="G10" s="317"/>
      <c r="H10" s="47"/>
      <c r="I10" s="47"/>
      <c r="J10" s="47"/>
      <c r="K10" s="47"/>
      <c r="L10" s="47"/>
      <c r="M10" s="47"/>
      <c r="N10" s="47"/>
      <c r="O10" s="47"/>
      <c r="P10" s="47"/>
      <c r="Q10" s="47"/>
      <c r="R10" s="47"/>
      <c r="S10" s="47"/>
      <c r="T10" s="47"/>
      <c r="U10" s="47"/>
      <c r="V10" s="116"/>
      <c r="W10" s="116"/>
      <c r="X10" s="116"/>
      <c r="Y10" s="116"/>
      <c r="Z10" s="116"/>
      <c r="AA10" s="116"/>
    </row>
    <row r="11" spans="1:29" ht="15.75" customHeight="1" x14ac:dyDescent="0.2">
      <c r="B11" s="47"/>
      <c r="C11" s="369" t="str">
        <f>IF('Foglio di base'!$E$7="","","N° cont. ")</f>
        <v/>
      </c>
      <c r="D11" s="369"/>
      <c r="E11" s="370" t="str">
        <f>IF('Foglio di base'!$E$7="","",'Foglio di base'!$E$7)</f>
        <v/>
      </c>
      <c r="F11" s="369"/>
      <c r="G11" s="369"/>
      <c r="H11" s="47"/>
      <c r="I11" s="86" t="s">
        <v>127</v>
      </c>
      <c r="J11" s="52"/>
      <c r="K11" s="554" t="str">
        <f>IF('Foglio di base'!$D$35="","",'Foglio di base'!$D$35)</f>
        <v/>
      </c>
      <c r="L11" s="554"/>
      <c r="M11" s="554"/>
      <c r="N11" s="410"/>
      <c r="O11" s="410"/>
      <c r="P11" s="410"/>
      <c r="Q11" s="410"/>
      <c r="R11" s="409"/>
      <c r="S11" s="409"/>
      <c r="T11" s="409"/>
      <c r="U11" s="47"/>
      <c r="V11" s="116"/>
      <c r="W11" s="116"/>
      <c r="X11" s="116"/>
      <c r="Y11" s="116"/>
      <c r="Z11" s="116"/>
      <c r="AA11" s="116"/>
    </row>
    <row r="12" spans="1:29" ht="6" customHeight="1" x14ac:dyDescent="0.2">
      <c r="B12" s="47"/>
      <c r="C12" s="314"/>
      <c r="D12" s="314"/>
      <c r="E12" s="314"/>
      <c r="F12" s="314"/>
      <c r="G12" s="314"/>
      <c r="H12" s="47"/>
      <c r="I12" s="32"/>
      <c r="J12" s="52"/>
      <c r="K12" s="314"/>
      <c r="L12" s="314"/>
      <c r="M12" s="314"/>
      <c r="N12" s="410"/>
      <c r="O12" s="410"/>
      <c r="P12" s="410"/>
      <c r="Q12" s="410"/>
      <c r="R12" s="409"/>
      <c r="S12" s="409"/>
      <c r="T12" s="409"/>
      <c r="U12" s="47"/>
      <c r="V12" s="116"/>
      <c r="W12" s="116"/>
      <c r="X12" s="116"/>
      <c r="Y12" s="116"/>
      <c r="Z12" s="116"/>
      <c r="AA12" s="116"/>
    </row>
    <row r="13" spans="1:29" ht="15.75" customHeight="1" x14ac:dyDescent="0.2">
      <c r="B13" s="47"/>
      <c r="C13" s="554" t="str">
        <f>IF('Foglio di base'!$E$11="","",'Foglio di base'!$E$11)</f>
        <v/>
      </c>
      <c r="D13" s="554"/>
      <c r="E13" s="554"/>
      <c r="F13" s="554"/>
      <c r="G13" s="554"/>
      <c r="H13" s="47"/>
      <c r="I13" s="32" t="s">
        <v>85</v>
      </c>
      <c r="J13" s="52"/>
      <c r="K13" s="593" t="str">
        <f>IF('Foglio di base'!$E$35="","",'Foglio di base'!$E$35)</f>
        <v/>
      </c>
      <c r="L13" s="593"/>
      <c r="M13" s="593"/>
      <c r="N13" s="595"/>
      <c r="O13" s="595"/>
      <c r="P13" s="595"/>
      <c r="Q13" s="595"/>
      <c r="R13" s="595"/>
      <c r="S13" s="595"/>
      <c r="T13" s="595"/>
      <c r="U13" s="47"/>
      <c r="V13" s="116"/>
      <c r="W13" s="116"/>
      <c r="X13" s="116"/>
      <c r="Y13" s="116"/>
      <c r="Z13" s="116"/>
      <c r="AA13" s="116"/>
    </row>
    <row r="14" spans="1:29" ht="6" customHeight="1" x14ac:dyDescent="0.2">
      <c r="B14" s="47"/>
      <c r="C14" s="554"/>
      <c r="D14" s="554"/>
      <c r="E14" s="554"/>
      <c r="F14" s="554"/>
      <c r="G14" s="554"/>
      <c r="H14" s="47"/>
      <c r="I14" s="32"/>
      <c r="J14" s="52"/>
      <c r="K14" s="314"/>
      <c r="L14" s="314"/>
      <c r="M14" s="314"/>
      <c r="N14" s="410"/>
      <c r="O14" s="410"/>
      <c r="P14" s="410"/>
      <c r="Q14" s="410"/>
      <c r="R14" s="410"/>
      <c r="S14" s="410"/>
      <c r="T14" s="410"/>
      <c r="U14" s="47"/>
      <c r="V14" s="116"/>
      <c r="W14" s="116"/>
      <c r="X14" s="116"/>
      <c r="Y14" s="116"/>
      <c r="Z14" s="116"/>
      <c r="AA14" s="116"/>
    </row>
    <row r="15" spans="1:29" ht="15.75" customHeight="1" x14ac:dyDescent="0.25">
      <c r="B15" s="47"/>
      <c r="C15" s="554" t="str">
        <f>IF('Foglio di base'!$E$13="","",'Foglio di base'!$E$13)</f>
        <v/>
      </c>
      <c r="D15" s="554"/>
      <c r="E15" s="554"/>
      <c r="F15" s="554"/>
      <c r="G15" s="554"/>
      <c r="H15" s="47"/>
      <c r="I15" s="32" t="s">
        <v>128</v>
      </c>
      <c r="J15" s="52"/>
      <c r="K15" s="593" t="str">
        <f>IF('Foglio di base'!$F$35="","",'Foglio di base'!$F$35)</f>
        <v/>
      </c>
      <c r="L15" s="593"/>
      <c r="M15" s="593"/>
      <c r="N15" s="596" t="str">
        <f>IF(Y15="1a","manca il numero AVS",IF(Y15="1b","il numero AVS deve iniziare con '756'",IF(Y15="1c","il formato del numero AVS non è corretto",IF(Y15="1d","secondo il numero di controllo, il numero AVS non è valido",""))))</f>
        <v/>
      </c>
      <c r="O15" s="596"/>
      <c r="P15" s="596"/>
      <c r="Q15" s="596"/>
      <c r="R15" s="596"/>
      <c r="S15" s="596"/>
      <c r="T15" s="596"/>
      <c r="U15" s="47"/>
      <c r="V15" s="116" t="e">
        <f>IF(W41=0,0,IF(W41=12,0,1))</f>
        <v>#VALUE!</v>
      </c>
      <c r="W15" s="116" t="s">
        <v>97</v>
      </c>
      <c r="X15" s="116"/>
      <c r="Y15" s="116" t="str">
        <f>'Foglio di base'!$Q$35</f>
        <v/>
      </c>
      <c r="Z15" s="196"/>
      <c r="AA15" s="116"/>
    </row>
    <row r="16" spans="1:29" ht="6" customHeight="1" x14ac:dyDescent="0.2">
      <c r="B16" s="47"/>
      <c r="C16" s="554"/>
      <c r="D16" s="554"/>
      <c r="E16" s="554"/>
      <c r="F16" s="554"/>
      <c r="G16" s="554"/>
      <c r="H16" s="47"/>
      <c r="I16" s="32"/>
      <c r="J16" s="52"/>
      <c r="K16" s="314"/>
      <c r="L16" s="314"/>
      <c r="M16" s="314"/>
      <c r="N16" s="410"/>
      <c r="O16" s="410"/>
      <c r="P16" s="410"/>
      <c r="Q16" s="410"/>
      <c r="R16" s="326"/>
      <c r="S16" s="326"/>
      <c r="T16" s="326"/>
      <c r="U16" s="47"/>
      <c r="V16" s="116"/>
      <c r="W16" s="116"/>
      <c r="X16" s="116"/>
      <c r="Y16" s="116"/>
      <c r="Z16" s="116"/>
      <c r="AA16" s="116"/>
    </row>
    <row r="17" spans="2:31" ht="15.75" customHeight="1" x14ac:dyDescent="0.2">
      <c r="B17" s="47"/>
      <c r="C17" s="554" t="str">
        <f>IF('Foglio di base'!$E$15="","",'Foglio di base'!$E$15)</f>
        <v/>
      </c>
      <c r="D17" s="554"/>
      <c r="E17" s="554"/>
      <c r="F17" s="554"/>
      <c r="G17" s="554"/>
      <c r="H17" s="47"/>
      <c r="I17" s="84" t="s">
        <v>129</v>
      </c>
      <c r="J17" s="52"/>
      <c r="K17" s="599" t="str">
        <f>IF('Foglio di base'!$G$35="","",'Foglio di base'!$G$35)</f>
        <v/>
      </c>
      <c r="L17" s="599"/>
      <c r="M17" s="599"/>
      <c r="N17" s="597" t="str">
        <f>IF(Y17="","",IF(Y17="2a","manca la data di nascita",IF(Y17="2b","non tenuto a pagare contributi AVS (utilizzare scheda ’Minorenne')",IF(Y17="2c",CONCATENATE("a partire del mese ",V17," utilizzare una scheda separata","")))))</f>
        <v/>
      </c>
      <c r="O17" s="597"/>
      <c r="P17" s="597"/>
      <c r="Q17" s="597"/>
      <c r="R17" s="597"/>
      <c r="S17" s="597"/>
      <c r="T17" s="597"/>
      <c r="U17" s="47"/>
      <c r="V17" s="207" t="e">
        <f>VLOOKUP((13-W41),AB17:AC28,2)</f>
        <v>#VALUE!</v>
      </c>
      <c r="W17" s="116" t="s">
        <v>8</v>
      </c>
      <c r="X17" s="116"/>
      <c r="Y17" s="116" t="str">
        <f>'Foglio di base'!$R$35</f>
        <v/>
      </c>
      <c r="Z17" s="116"/>
      <c r="AA17" s="116"/>
      <c r="AB17" s="121">
        <v>1</v>
      </c>
      <c r="AC17" s="381" t="s">
        <v>164</v>
      </c>
    </row>
    <row r="18" spans="2:31" ht="6" customHeight="1" x14ac:dyDescent="0.2">
      <c r="B18" s="47"/>
      <c r="C18" s="554"/>
      <c r="D18" s="554"/>
      <c r="E18" s="554"/>
      <c r="F18" s="554"/>
      <c r="G18" s="554"/>
      <c r="H18" s="47"/>
      <c r="I18" s="32"/>
      <c r="J18" s="52"/>
      <c r="K18" s="314"/>
      <c r="L18" s="314"/>
      <c r="M18" s="314"/>
      <c r="N18" s="410"/>
      <c r="O18" s="410"/>
      <c r="P18" s="410"/>
      <c r="Q18" s="410"/>
      <c r="R18" s="409"/>
      <c r="S18" s="409"/>
      <c r="T18" s="409"/>
      <c r="U18" s="47"/>
      <c r="V18" s="116"/>
      <c r="W18" s="116"/>
      <c r="X18" s="116"/>
      <c r="Y18" s="116"/>
      <c r="Z18" s="116"/>
      <c r="AA18" s="116"/>
      <c r="AB18" s="121">
        <v>2</v>
      </c>
      <c r="AC18" s="381" t="s">
        <v>165</v>
      </c>
    </row>
    <row r="19" spans="2:31" ht="19.5" customHeight="1" x14ac:dyDescent="0.2">
      <c r="B19" s="47"/>
      <c r="C19" s="554" t="str">
        <f>IF('Foglio di base'!$E$17="","",'Foglio di base'!$E$17)</f>
        <v/>
      </c>
      <c r="D19" s="554"/>
      <c r="E19" s="554"/>
      <c r="F19" s="554"/>
      <c r="G19" s="554"/>
      <c r="H19" s="47"/>
      <c r="I19" s="32" t="s">
        <v>87</v>
      </c>
      <c r="J19" s="52"/>
      <c r="K19" s="112" t="str">
        <f>IF('Foglio di base'!$H$35="","",IF('Foglio di base'!$H$35="F","donna",IF('Foglio di base'!$H$35="M","uomo")))</f>
        <v/>
      </c>
      <c r="L19" s="314"/>
      <c r="M19" s="315"/>
      <c r="N19" s="598" t="str">
        <f>IF(Y19="3a","manca il sesso",IF(Y19="3b","sesso unicamente ’M' o 'F'",""))</f>
        <v/>
      </c>
      <c r="O19" s="598"/>
      <c r="P19" s="598"/>
      <c r="Q19" s="598"/>
      <c r="R19" s="598"/>
      <c r="S19" s="598"/>
      <c r="T19" s="598"/>
      <c r="U19" s="47"/>
      <c r="V19" s="116"/>
      <c r="W19" s="116"/>
      <c r="X19" s="116"/>
      <c r="Y19" s="116" t="str">
        <f>'Foglio di base'!$S$35</f>
        <v/>
      </c>
      <c r="Z19" s="116"/>
      <c r="AA19" s="116"/>
      <c r="AB19" s="121">
        <v>3</v>
      </c>
      <c r="AC19" s="121" t="s">
        <v>166</v>
      </c>
    </row>
    <row r="20" spans="2:31" ht="9.75" customHeight="1" x14ac:dyDescent="0.2">
      <c r="B20" s="47"/>
      <c r="C20" s="589"/>
      <c r="D20" s="589"/>
      <c r="E20" s="589"/>
      <c r="F20" s="589"/>
      <c r="G20" s="256"/>
      <c r="H20" s="47"/>
      <c r="I20" s="47"/>
      <c r="J20" s="35"/>
      <c r="K20" s="55"/>
      <c r="L20" s="55"/>
      <c r="M20" s="38"/>
      <c r="N20" s="55"/>
      <c r="O20" s="55"/>
      <c r="P20" s="54"/>
      <c r="Q20" s="54"/>
      <c r="R20" s="54"/>
      <c r="S20" s="56"/>
      <c r="T20" s="56"/>
      <c r="U20" s="47"/>
      <c r="V20" s="116"/>
      <c r="W20" s="116"/>
      <c r="X20" s="116"/>
      <c r="Y20" s="116"/>
      <c r="Z20" s="116"/>
      <c r="AA20" s="116"/>
      <c r="AB20" s="121">
        <v>4</v>
      </c>
      <c r="AC20" s="381" t="s">
        <v>167</v>
      </c>
    </row>
    <row r="21" spans="2:31" ht="6" customHeight="1" thickBot="1" x14ac:dyDescent="0.25">
      <c r="B21" s="47"/>
      <c r="C21" s="47"/>
      <c r="D21" s="47"/>
      <c r="E21" s="57"/>
      <c r="F21" s="57"/>
      <c r="G21" s="57"/>
      <c r="H21" s="47"/>
      <c r="I21" s="47"/>
      <c r="J21" s="36"/>
      <c r="K21" s="37"/>
      <c r="L21" s="37"/>
      <c r="M21" s="37"/>
      <c r="N21" s="58"/>
      <c r="O21" s="58"/>
      <c r="P21" s="58"/>
      <c r="Q21" s="58"/>
      <c r="R21" s="58"/>
      <c r="S21" s="58"/>
      <c r="T21" s="58"/>
      <c r="U21" s="47"/>
      <c r="V21" s="116"/>
      <c r="W21" s="116"/>
      <c r="X21" s="116"/>
      <c r="Y21" s="116"/>
      <c r="Z21" s="116"/>
      <c r="AA21" s="116"/>
      <c r="AB21" s="121">
        <v>5</v>
      </c>
      <c r="AC21" s="381" t="s">
        <v>168</v>
      </c>
    </row>
    <row r="22" spans="2:31" ht="30.75" customHeight="1" x14ac:dyDescent="0.2">
      <c r="B22" s="47"/>
      <c r="C22" s="606" t="s">
        <v>130</v>
      </c>
      <c r="D22" s="559"/>
      <c r="E22" s="624" t="s">
        <v>141</v>
      </c>
      <c r="F22" s="625"/>
      <c r="G22" s="556" t="s">
        <v>144</v>
      </c>
      <c r="H22" s="609" t="s">
        <v>145</v>
      </c>
      <c r="I22" s="583" t="s">
        <v>146</v>
      </c>
      <c r="J22" s="612" t="s">
        <v>147</v>
      </c>
      <c r="K22" s="556" t="s">
        <v>148</v>
      </c>
      <c r="L22" s="585" t="s">
        <v>149</v>
      </c>
      <c r="M22" s="586" t="s">
        <v>150</v>
      </c>
      <c r="N22" s="587" t="s">
        <v>151</v>
      </c>
      <c r="O22" s="587" t="s">
        <v>152</v>
      </c>
      <c r="P22" s="587" t="s">
        <v>153</v>
      </c>
      <c r="Q22" s="556" t="s">
        <v>154</v>
      </c>
      <c r="R22" s="585" t="s">
        <v>155</v>
      </c>
      <c r="S22" s="558" t="s">
        <v>156</v>
      </c>
      <c r="T22" s="559"/>
      <c r="U22" s="47"/>
      <c r="V22" s="116"/>
      <c r="W22" s="116"/>
      <c r="X22" s="116"/>
      <c r="Y22" s="116"/>
      <c r="Z22" s="116"/>
      <c r="AA22" s="116"/>
      <c r="AB22" s="121">
        <v>6</v>
      </c>
      <c r="AC22" s="381" t="s">
        <v>169</v>
      </c>
    </row>
    <row r="23" spans="2:31" ht="34.5" customHeight="1" x14ac:dyDescent="0.2">
      <c r="B23" s="47"/>
      <c r="C23" s="560"/>
      <c r="D23" s="561"/>
      <c r="E23" s="556" t="s">
        <v>142</v>
      </c>
      <c r="F23" s="587" t="s">
        <v>143</v>
      </c>
      <c r="G23" s="607"/>
      <c r="H23" s="610"/>
      <c r="I23" s="584"/>
      <c r="J23" s="613"/>
      <c r="K23" s="615"/>
      <c r="L23" s="556"/>
      <c r="M23" s="587"/>
      <c r="N23" s="557"/>
      <c r="O23" s="557"/>
      <c r="P23" s="588"/>
      <c r="Q23" s="557"/>
      <c r="R23" s="556"/>
      <c r="S23" s="560"/>
      <c r="T23" s="561"/>
      <c r="U23" s="47"/>
      <c r="V23" s="116"/>
      <c r="W23" s="116"/>
      <c r="X23" s="116"/>
      <c r="Y23" s="116"/>
      <c r="Z23" s="116"/>
      <c r="AA23" s="116"/>
      <c r="AB23" s="121">
        <v>7</v>
      </c>
      <c r="AC23" s="381" t="s">
        <v>170</v>
      </c>
    </row>
    <row r="24" spans="2:31" s="80" customFormat="1" ht="15" customHeight="1" x14ac:dyDescent="0.2">
      <c r="B24" s="75"/>
      <c r="C24" s="562"/>
      <c r="D24" s="563"/>
      <c r="E24" s="608"/>
      <c r="F24" s="557"/>
      <c r="G24" s="608"/>
      <c r="H24" s="611"/>
      <c r="I24" s="94" t="s">
        <v>29</v>
      </c>
      <c r="J24" s="614"/>
      <c r="K24" s="557"/>
      <c r="L24" s="95" t="s">
        <v>30</v>
      </c>
      <c r="M24" s="95" t="s">
        <v>31</v>
      </c>
      <c r="N24" s="318" t="str">
        <f>IF('Foglio di base'!$I$35="","",'Foglio di base'!$I$35)</f>
        <v/>
      </c>
      <c r="O24" s="318" t="str">
        <f>IF('Foglio di base'!$J$35="","",'Foglio di base'!$J$35)</f>
        <v/>
      </c>
      <c r="P24" s="318" t="str">
        <f>IF('Foglio di base'!$K$35="","",'Foglio di base'!$K$35)</f>
        <v/>
      </c>
      <c r="Q24" s="318" t="str">
        <f>IF('Foglio di base'!$L$35="","",'Foglio di base'!$L$35)</f>
        <v/>
      </c>
      <c r="R24" s="95" t="s">
        <v>99</v>
      </c>
      <c r="S24" s="562"/>
      <c r="T24" s="563"/>
      <c r="U24" s="75"/>
      <c r="V24" s="117"/>
      <c r="W24" s="117"/>
      <c r="X24" s="117"/>
      <c r="Y24" s="117"/>
      <c r="Z24" s="117"/>
      <c r="AA24" s="117"/>
      <c r="AB24" s="121">
        <v>8</v>
      </c>
      <c r="AC24" s="381" t="s">
        <v>171</v>
      </c>
      <c r="AD24" s="118"/>
      <c r="AE24" s="119"/>
    </row>
    <row r="25" spans="2:31" s="61" customFormat="1" x14ac:dyDescent="0.2">
      <c r="B25" s="27"/>
      <c r="C25" s="575"/>
      <c r="D25" s="575"/>
      <c r="E25" s="85">
        <v>1</v>
      </c>
      <c r="F25" s="85">
        <v>2</v>
      </c>
      <c r="G25" s="85">
        <v>3</v>
      </c>
      <c r="H25" s="91">
        <v>4</v>
      </c>
      <c r="I25" s="92">
        <v>5</v>
      </c>
      <c r="J25" s="93">
        <v>6</v>
      </c>
      <c r="K25" s="93">
        <v>7</v>
      </c>
      <c r="L25" s="85">
        <v>8</v>
      </c>
      <c r="M25" s="85">
        <v>9</v>
      </c>
      <c r="N25" s="85">
        <v>10</v>
      </c>
      <c r="O25" s="85">
        <v>11</v>
      </c>
      <c r="P25" s="85">
        <v>12</v>
      </c>
      <c r="Q25" s="85">
        <v>13</v>
      </c>
      <c r="R25" s="85">
        <v>14</v>
      </c>
      <c r="S25" s="580">
        <v>15</v>
      </c>
      <c r="T25" s="581"/>
      <c r="U25" s="27"/>
      <c r="V25" s="120" t="s">
        <v>16</v>
      </c>
      <c r="W25" s="120" t="s">
        <v>9</v>
      </c>
      <c r="X25" s="120" t="s">
        <v>17</v>
      </c>
      <c r="Y25" s="120"/>
      <c r="Z25" s="120"/>
      <c r="AA25" s="120"/>
      <c r="AB25" s="121">
        <v>9</v>
      </c>
      <c r="AC25" s="381" t="s">
        <v>172</v>
      </c>
      <c r="AD25" s="122"/>
      <c r="AE25" s="122"/>
    </row>
    <row r="26" spans="2:31" s="61" customFormat="1" ht="24" customHeight="1" x14ac:dyDescent="0.2">
      <c r="B26" s="27"/>
      <c r="C26" s="59">
        <v>1</v>
      </c>
      <c r="D26" s="76" t="s">
        <v>131</v>
      </c>
      <c r="E26" s="258"/>
      <c r="F26" s="258"/>
      <c r="G26" s="258"/>
      <c r="H26" s="8">
        <f>IF((E26+F26+G26)&lt;1,0,IF($K$17="",0,W26*1400))</f>
        <v>0</v>
      </c>
      <c r="I26" s="14">
        <f>IF(H26=0,(E26+F26+G26),IF((E26+F26+G26)&lt;1401,0,(E26+F26+G26-H26)))</f>
        <v>0</v>
      </c>
      <c r="J26" s="259"/>
      <c r="K26" s="259"/>
      <c r="L26" s="5">
        <f>E26+F26+J26+K26</f>
        <v>0</v>
      </c>
      <c r="M26" s="39">
        <f t="shared" ref="M26:M37" si="0">ROUND((I26*X26%)/5,2)*5</f>
        <v>0</v>
      </c>
      <c r="N26" s="258">
        <f>IF($N$24="",0,ROUND(($I26*$N$24%)/5,2)*5)</f>
        <v>0</v>
      </c>
      <c r="O26" s="258">
        <f>IF($O$24="",0,ROUND(($I26*$O$24%)/5,2)*5)</f>
        <v>0</v>
      </c>
      <c r="P26" s="258">
        <f>IF($P$24="",0,ROUND(($I26*$P$24%)/5,2)*5)</f>
        <v>0</v>
      </c>
      <c r="Q26" s="258">
        <f>IF($Q$24="",0,ROUND(($I26*$Q$24%)/5,2)*5)</f>
        <v>0</v>
      </c>
      <c r="R26" s="5">
        <f>L26-M26-N26-O26-P26-Q26</f>
        <v>0</v>
      </c>
      <c r="S26" s="573"/>
      <c r="T26" s="574"/>
      <c r="U26" s="27"/>
      <c r="V26" s="382">
        <f>12*$S$6+1</f>
        <v>24301</v>
      </c>
      <c r="W26" s="383" t="e">
        <f>IF($V26&gt;$V$9,1,0)</f>
        <v>#VALUE!</v>
      </c>
      <c r="X26" s="383">
        <f>IF($K$17="",'Foglio di base'!AH7,IF(W26=0,'Foglio di base'!AH7,'Foglio di base'!AH11))</f>
        <v>6.4</v>
      </c>
      <c r="Y26" s="120" t="str">
        <f>IF((E26+F26+G26)=0,"",1)</f>
        <v/>
      </c>
      <c r="Z26" s="120"/>
      <c r="AA26" s="120"/>
      <c r="AB26" s="121">
        <v>10</v>
      </c>
      <c r="AC26" s="381" t="s">
        <v>173</v>
      </c>
      <c r="AD26" s="122"/>
      <c r="AE26" s="122"/>
    </row>
    <row r="27" spans="2:31" s="61" customFormat="1" ht="24" customHeight="1" x14ac:dyDescent="0.2">
      <c r="B27" s="27"/>
      <c r="C27" s="85">
        <v>2</v>
      </c>
      <c r="D27" s="77" t="s">
        <v>0</v>
      </c>
      <c r="E27" s="258"/>
      <c r="F27" s="258"/>
      <c r="G27" s="258"/>
      <c r="H27" s="8">
        <f>IF((E27+F27+G27)&lt;1,0,IF($K$17="",0,W27*1400))</f>
        <v>0</v>
      </c>
      <c r="I27" s="14">
        <f>IF(H27=0,(E27+F27+G27),IF((E27+F27+G27)&lt;1401,0,(E27+F27+G27-H27)))</f>
        <v>0</v>
      </c>
      <c r="J27" s="259"/>
      <c r="K27" s="259"/>
      <c r="L27" s="39">
        <f>E27+F27+J27+K27</f>
        <v>0</v>
      </c>
      <c r="M27" s="39">
        <f t="shared" si="0"/>
        <v>0</v>
      </c>
      <c r="N27" s="258">
        <f t="shared" ref="N27:N37" si="1">IF($N$24="",0,ROUND(($I27*$N$24%)/5,2)*5)</f>
        <v>0</v>
      </c>
      <c r="O27" s="258">
        <f t="shared" ref="O27:O37" si="2">IF($O$24="",0,ROUND(($I27*$O$24%)/5,2)*5)</f>
        <v>0</v>
      </c>
      <c r="P27" s="258">
        <f t="shared" ref="P27:P37" si="3">IF($P$24="",0,ROUND(($I27*$P$24%)/5,2)*5)</f>
        <v>0</v>
      </c>
      <c r="Q27" s="258">
        <f t="shared" ref="Q27:Q37" si="4">IF($Q$24="",0,ROUND(($I27*$Q$24%)/5,2)*5)</f>
        <v>0</v>
      </c>
      <c r="R27" s="5">
        <f t="shared" ref="R27:R37" si="5">L27-M27-N27-O27-P27-Q27</f>
        <v>0</v>
      </c>
      <c r="S27" s="573"/>
      <c r="T27" s="574"/>
      <c r="U27" s="27"/>
      <c r="V27" s="382">
        <f>12*$S$6+2</f>
        <v>24302</v>
      </c>
      <c r="W27" s="383" t="e">
        <f t="shared" ref="W27:W37" si="6">IF($V27&gt;$V$9,1,0)</f>
        <v>#VALUE!</v>
      </c>
      <c r="X27" s="383">
        <f>IF($K$17="",'Foglio di base'!AH7,IF(W27=0,'Foglio di base'!AH7,'Foglio di base'!AH11))</f>
        <v>6.4</v>
      </c>
      <c r="Y27" s="120" t="str">
        <f>IF((E27+F27+G27)=0,"",2)</f>
        <v/>
      </c>
      <c r="Z27" s="120"/>
      <c r="AA27" s="120"/>
      <c r="AB27" s="121">
        <v>11</v>
      </c>
      <c r="AC27" s="381" t="s">
        <v>174</v>
      </c>
      <c r="AD27" s="122"/>
      <c r="AE27" s="122"/>
    </row>
    <row r="28" spans="2:31" s="61" customFormat="1" ht="24" customHeight="1" x14ac:dyDescent="0.2">
      <c r="B28" s="27"/>
      <c r="C28" s="85">
        <v>3</v>
      </c>
      <c r="D28" s="77" t="s">
        <v>132</v>
      </c>
      <c r="E28" s="258"/>
      <c r="F28" s="258"/>
      <c r="G28" s="258"/>
      <c r="H28" s="8">
        <f t="shared" ref="H28:H37" si="7">IF((E28+F28+G28)&lt;1,0,IF($K$17="",0,W28*1400))</f>
        <v>0</v>
      </c>
      <c r="I28" s="14">
        <f t="shared" ref="I28:I37" si="8">IF(H28=0,(E28+F28+G28),IF((E28+F28+G28)&lt;1401,0,(E28+F28+G28-H28)))</f>
        <v>0</v>
      </c>
      <c r="J28" s="259"/>
      <c r="K28" s="259"/>
      <c r="L28" s="39">
        <f t="shared" ref="L28:L37" si="9">E28+F28+J28+K28</f>
        <v>0</v>
      </c>
      <c r="M28" s="39">
        <f t="shared" si="0"/>
        <v>0</v>
      </c>
      <c r="N28" s="258">
        <f t="shared" si="1"/>
        <v>0</v>
      </c>
      <c r="O28" s="258">
        <f t="shared" si="2"/>
        <v>0</v>
      </c>
      <c r="P28" s="258">
        <f t="shared" si="3"/>
        <v>0</v>
      </c>
      <c r="Q28" s="258">
        <f t="shared" si="4"/>
        <v>0</v>
      </c>
      <c r="R28" s="5">
        <f t="shared" si="5"/>
        <v>0</v>
      </c>
      <c r="S28" s="573"/>
      <c r="T28" s="574"/>
      <c r="U28" s="27"/>
      <c r="V28" s="382">
        <f>12*$S$6+3</f>
        <v>24303</v>
      </c>
      <c r="W28" s="383" t="e">
        <f t="shared" si="6"/>
        <v>#VALUE!</v>
      </c>
      <c r="X28" s="383">
        <f>IF($K$17="",'Foglio di base'!AH7,IF(W28=0,'Foglio di base'!AH7,'Foglio di base'!AH11))</f>
        <v>6.4</v>
      </c>
      <c r="Y28" s="120" t="str">
        <f>IF((E28+F28+G28)=0,"",3)</f>
        <v/>
      </c>
      <c r="Z28" s="120"/>
      <c r="AA28" s="120"/>
      <c r="AB28" s="121">
        <v>12</v>
      </c>
      <c r="AC28" s="381" t="s">
        <v>175</v>
      </c>
      <c r="AD28" s="122"/>
      <c r="AE28" s="122"/>
    </row>
    <row r="29" spans="2:31" s="61" customFormat="1" ht="24" customHeight="1" x14ac:dyDescent="0.2">
      <c r="B29" s="27"/>
      <c r="C29" s="85">
        <v>4</v>
      </c>
      <c r="D29" s="77" t="s">
        <v>133</v>
      </c>
      <c r="E29" s="258"/>
      <c r="F29" s="258"/>
      <c r="G29" s="258"/>
      <c r="H29" s="8">
        <f t="shared" si="7"/>
        <v>0</v>
      </c>
      <c r="I29" s="14">
        <f t="shared" si="8"/>
        <v>0</v>
      </c>
      <c r="J29" s="259"/>
      <c r="K29" s="259"/>
      <c r="L29" s="39">
        <f t="shared" si="9"/>
        <v>0</v>
      </c>
      <c r="M29" s="39">
        <f t="shared" si="0"/>
        <v>0</v>
      </c>
      <c r="N29" s="258">
        <f t="shared" si="1"/>
        <v>0</v>
      </c>
      <c r="O29" s="258">
        <f t="shared" si="2"/>
        <v>0</v>
      </c>
      <c r="P29" s="258">
        <f t="shared" si="3"/>
        <v>0</v>
      </c>
      <c r="Q29" s="258">
        <f t="shared" si="4"/>
        <v>0</v>
      </c>
      <c r="R29" s="5">
        <f t="shared" si="5"/>
        <v>0</v>
      </c>
      <c r="S29" s="573"/>
      <c r="T29" s="574"/>
      <c r="U29" s="27"/>
      <c r="V29" s="382">
        <f>12*$S$6+4</f>
        <v>24304</v>
      </c>
      <c r="W29" s="383" t="e">
        <f t="shared" si="6"/>
        <v>#VALUE!</v>
      </c>
      <c r="X29" s="383">
        <f>IF($K$17="",'Foglio di base'!AH7,IF(W29=0,'Foglio di base'!AH7,'Foglio di base'!AH11))</f>
        <v>6.4</v>
      </c>
      <c r="Y29" s="120" t="str">
        <f>IF((E29+F29+G29)=0,"",4)</f>
        <v/>
      </c>
      <c r="Z29" s="120"/>
      <c r="AA29" s="120"/>
      <c r="AB29" s="121"/>
      <c r="AC29" s="115"/>
      <c r="AD29" s="122"/>
      <c r="AE29" s="122"/>
    </row>
    <row r="30" spans="2:31" s="61" customFormat="1" ht="24" customHeight="1" x14ac:dyDescent="0.2">
      <c r="B30" s="27"/>
      <c r="C30" s="85">
        <v>5</v>
      </c>
      <c r="D30" s="77" t="s">
        <v>134</v>
      </c>
      <c r="E30" s="258"/>
      <c r="F30" s="258"/>
      <c r="G30" s="258"/>
      <c r="H30" s="8">
        <f t="shared" si="7"/>
        <v>0</v>
      </c>
      <c r="I30" s="14">
        <f t="shared" si="8"/>
        <v>0</v>
      </c>
      <c r="J30" s="259"/>
      <c r="K30" s="259"/>
      <c r="L30" s="39">
        <f t="shared" si="9"/>
        <v>0</v>
      </c>
      <c r="M30" s="39">
        <f t="shared" si="0"/>
        <v>0</v>
      </c>
      <c r="N30" s="258">
        <f t="shared" si="1"/>
        <v>0</v>
      </c>
      <c r="O30" s="258">
        <f t="shared" si="2"/>
        <v>0</v>
      </c>
      <c r="P30" s="258">
        <f t="shared" si="3"/>
        <v>0</v>
      </c>
      <c r="Q30" s="258">
        <f t="shared" si="4"/>
        <v>0</v>
      </c>
      <c r="R30" s="5">
        <f t="shared" si="5"/>
        <v>0</v>
      </c>
      <c r="S30" s="573"/>
      <c r="T30" s="574"/>
      <c r="U30" s="27"/>
      <c r="V30" s="382">
        <f>12*$S$6+5</f>
        <v>24305</v>
      </c>
      <c r="W30" s="383" t="e">
        <f t="shared" si="6"/>
        <v>#VALUE!</v>
      </c>
      <c r="X30" s="383">
        <f>IF($K$17="",'Foglio di base'!AH7,IF(W30=0,'Foglio di base'!AH7,'Foglio di base'!AH11))</f>
        <v>6.4</v>
      </c>
      <c r="Y30" s="120" t="str">
        <f>IF((E30+F30+G30)=0,"",5)</f>
        <v/>
      </c>
      <c r="Z30" s="120"/>
      <c r="AA30" s="120"/>
      <c r="AB30" s="121"/>
      <c r="AC30" s="121"/>
      <c r="AD30" s="122"/>
      <c r="AE30" s="122"/>
    </row>
    <row r="31" spans="2:31" s="61" customFormat="1" ht="24" customHeight="1" x14ac:dyDescent="0.2">
      <c r="B31" s="27"/>
      <c r="C31" s="85">
        <v>6</v>
      </c>
      <c r="D31" s="77" t="s">
        <v>135</v>
      </c>
      <c r="E31" s="258"/>
      <c r="F31" s="258"/>
      <c r="G31" s="258"/>
      <c r="H31" s="8">
        <f t="shared" si="7"/>
        <v>0</v>
      </c>
      <c r="I31" s="14">
        <f t="shared" si="8"/>
        <v>0</v>
      </c>
      <c r="J31" s="259"/>
      <c r="K31" s="259"/>
      <c r="L31" s="39">
        <f t="shared" si="9"/>
        <v>0</v>
      </c>
      <c r="M31" s="39">
        <f t="shared" si="0"/>
        <v>0</v>
      </c>
      <c r="N31" s="258">
        <f t="shared" si="1"/>
        <v>0</v>
      </c>
      <c r="O31" s="258">
        <f t="shared" si="2"/>
        <v>0</v>
      </c>
      <c r="P31" s="258">
        <f t="shared" si="3"/>
        <v>0</v>
      </c>
      <c r="Q31" s="258">
        <f t="shared" si="4"/>
        <v>0</v>
      </c>
      <c r="R31" s="5">
        <f t="shared" si="5"/>
        <v>0</v>
      </c>
      <c r="S31" s="573"/>
      <c r="T31" s="574"/>
      <c r="U31" s="27"/>
      <c r="V31" s="382">
        <f>12*$S$6+6</f>
        <v>24306</v>
      </c>
      <c r="W31" s="383" t="e">
        <f t="shared" si="6"/>
        <v>#VALUE!</v>
      </c>
      <c r="X31" s="383">
        <f>IF($K$17="",'Foglio di base'!AH7,IF(W31=0,'Foglio di base'!AH7,'Foglio di base'!AH11))</f>
        <v>6.4</v>
      </c>
      <c r="Y31" s="120" t="str">
        <f>IF((E31+F31+G31)=0,"",6)</f>
        <v/>
      </c>
      <c r="Z31" s="120"/>
      <c r="AA31" s="120"/>
      <c r="AB31" s="121"/>
      <c r="AC31" s="121"/>
      <c r="AD31" s="122"/>
      <c r="AE31" s="122"/>
    </row>
    <row r="32" spans="2:31" s="61" customFormat="1" ht="24" customHeight="1" x14ac:dyDescent="0.2">
      <c r="B32" s="27"/>
      <c r="C32" s="85">
        <v>7</v>
      </c>
      <c r="D32" s="77" t="s">
        <v>136</v>
      </c>
      <c r="E32" s="258"/>
      <c r="F32" s="258"/>
      <c r="G32" s="258"/>
      <c r="H32" s="8">
        <f t="shared" si="7"/>
        <v>0</v>
      </c>
      <c r="I32" s="14">
        <f t="shared" si="8"/>
        <v>0</v>
      </c>
      <c r="J32" s="259"/>
      <c r="K32" s="259"/>
      <c r="L32" s="39">
        <f t="shared" si="9"/>
        <v>0</v>
      </c>
      <c r="M32" s="39">
        <f t="shared" si="0"/>
        <v>0</v>
      </c>
      <c r="N32" s="258">
        <f t="shared" si="1"/>
        <v>0</v>
      </c>
      <c r="O32" s="258">
        <f t="shared" si="2"/>
        <v>0</v>
      </c>
      <c r="P32" s="258">
        <f t="shared" si="3"/>
        <v>0</v>
      </c>
      <c r="Q32" s="258">
        <f t="shared" si="4"/>
        <v>0</v>
      </c>
      <c r="R32" s="5">
        <f t="shared" si="5"/>
        <v>0</v>
      </c>
      <c r="S32" s="573"/>
      <c r="T32" s="574"/>
      <c r="U32" s="27"/>
      <c r="V32" s="382">
        <f>12*$S$6+7</f>
        <v>24307</v>
      </c>
      <c r="W32" s="383" t="e">
        <f t="shared" si="6"/>
        <v>#VALUE!</v>
      </c>
      <c r="X32" s="383">
        <f>IF($K$17="",'Foglio di base'!AH7,IF(W32=0,'Foglio di base'!AH7,'Foglio di base'!AH11))</f>
        <v>6.4</v>
      </c>
      <c r="Y32" s="120" t="str">
        <f>IF((E32+F32+G32)=0,"",7)</f>
        <v/>
      </c>
      <c r="Z32" s="120"/>
      <c r="AA32" s="120"/>
      <c r="AB32" s="121"/>
      <c r="AC32" s="121"/>
      <c r="AD32" s="122"/>
      <c r="AE32" s="122"/>
    </row>
    <row r="33" spans="1:31" s="61" customFormat="1" ht="24" customHeight="1" x14ac:dyDescent="0.2">
      <c r="B33" s="27"/>
      <c r="C33" s="85">
        <v>8</v>
      </c>
      <c r="D33" s="77" t="s">
        <v>137</v>
      </c>
      <c r="E33" s="258"/>
      <c r="F33" s="258"/>
      <c r="G33" s="258"/>
      <c r="H33" s="8">
        <f t="shared" si="7"/>
        <v>0</v>
      </c>
      <c r="I33" s="14">
        <f t="shared" si="8"/>
        <v>0</v>
      </c>
      <c r="J33" s="259"/>
      <c r="K33" s="259"/>
      <c r="L33" s="39">
        <f t="shared" si="9"/>
        <v>0</v>
      </c>
      <c r="M33" s="39">
        <f t="shared" si="0"/>
        <v>0</v>
      </c>
      <c r="N33" s="258">
        <f t="shared" si="1"/>
        <v>0</v>
      </c>
      <c r="O33" s="258">
        <f t="shared" si="2"/>
        <v>0</v>
      </c>
      <c r="P33" s="258">
        <f t="shared" si="3"/>
        <v>0</v>
      </c>
      <c r="Q33" s="258">
        <f t="shared" si="4"/>
        <v>0</v>
      </c>
      <c r="R33" s="5">
        <f t="shared" si="5"/>
        <v>0</v>
      </c>
      <c r="S33" s="573"/>
      <c r="T33" s="574"/>
      <c r="U33" s="27"/>
      <c r="V33" s="382">
        <f>12*$S$6+8</f>
        <v>24308</v>
      </c>
      <c r="W33" s="383" t="e">
        <f t="shared" si="6"/>
        <v>#VALUE!</v>
      </c>
      <c r="X33" s="383">
        <f>IF($K$17="",'Foglio di base'!AH7,IF(W33=0,'Foglio di base'!AH7,'Foglio di base'!AH11))</f>
        <v>6.4</v>
      </c>
      <c r="Y33" s="120" t="str">
        <f>IF((E33+F33+G33)=0,"",8)</f>
        <v/>
      </c>
      <c r="Z33" s="120"/>
      <c r="AA33" s="120"/>
      <c r="AB33" s="121"/>
      <c r="AC33" s="121"/>
      <c r="AD33" s="122"/>
      <c r="AE33" s="122"/>
    </row>
    <row r="34" spans="1:31" s="61" customFormat="1" ht="24" customHeight="1" x14ac:dyDescent="0.2">
      <c r="B34" s="27"/>
      <c r="C34" s="85">
        <v>9</v>
      </c>
      <c r="D34" s="77" t="s">
        <v>138</v>
      </c>
      <c r="E34" s="258"/>
      <c r="F34" s="258"/>
      <c r="G34" s="258"/>
      <c r="H34" s="8">
        <f t="shared" si="7"/>
        <v>0</v>
      </c>
      <c r="I34" s="14">
        <f t="shared" si="8"/>
        <v>0</v>
      </c>
      <c r="J34" s="259"/>
      <c r="K34" s="259"/>
      <c r="L34" s="39">
        <f t="shared" si="9"/>
        <v>0</v>
      </c>
      <c r="M34" s="39">
        <f t="shared" si="0"/>
        <v>0</v>
      </c>
      <c r="N34" s="258">
        <f t="shared" si="1"/>
        <v>0</v>
      </c>
      <c r="O34" s="258">
        <f t="shared" si="2"/>
        <v>0</v>
      </c>
      <c r="P34" s="258">
        <f t="shared" si="3"/>
        <v>0</v>
      </c>
      <c r="Q34" s="258">
        <f t="shared" si="4"/>
        <v>0</v>
      </c>
      <c r="R34" s="5">
        <f t="shared" si="5"/>
        <v>0</v>
      </c>
      <c r="S34" s="573"/>
      <c r="T34" s="574"/>
      <c r="U34" s="27"/>
      <c r="V34" s="382">
        <f>12*$S$6+9</f>
        <v>24309</v>
      </c>
      <c r="W34" s="383" t="e">
        <f t="shared" si="6"/>
        <v>#VALUE!</v>
      </c>
      <c r="X34" s="383">
        <f>IF($K$17="",'Foglio di base'!AH7,IF(W34=0,'Foglio di base'!AH7,'Foglio di base'!AH11))</f>
        <v>6.4</v>
      </c>
      <c r="Y34" s="120" t="str">
        <f>IF((E34+F34+G34)=0,"",9)</f>
        <v/>
      </c>
      <c r="Z34" s="120"/>
      <c r="AA34" s="120"/>
      <c r="AB34" s="121"/>
      <c r="AC34" s="121"/>
      <c r="AD34" s="122"/>
      <c r="AE34" s="122"/>
    </row>
    <row r="35" spans="1:31" s="61" customFormat="1" ht="24" customHeight="1" x14ac:dyDescent="0.2">
      <c r="B35" s="27"/>
      <c r="C35" s="85">
        <v>10</v>
      </c>
      <c r="D35" s="77" t="s">
        <v>139</v>
      </c>
      <c r="E35" s="258"/>
      <c r="F35" s="258"/>
      <c r="G35" s="258"/>
      <c r="H35" s="8">
        <f t="shared" si="7"/>
        <v>0</v>
      </c>
      <c r="I35" s="14">
        <f t="shared" si="8"/>
        <v>0</v>
      </c>
      <c r="J35" s="259"/>
      <c r="K35" s="259"/>
      <c r="L35" s="39">
        <f t="shared" si="9"/>
        <v>0</v>
      </c>
      <c r="M35" s="39">
        <f t="shared" si="0"/>
        <v>0</v>
      </c>
      <c r="N35" s="258">
        <f t="shared" si="1"/>
        <v>0</v>
      </c>
      <c r="O35" s="258">
        <f t="shared" si="2"/>
        <v>0</v>
      </c>
      <c r="P35" s="258">
        <f t="shared" si="3"/>
        <v>0</v>
      </c>
      <c r="Q35" s="258">
        <f t="shared" si="4"/>
        <v>0</v>
      </c>
      <c r="R35" s="5">
        <f t="shared" si="5"/>
        <v>0</v>
      </c>
      <c r="S35" s="573"/>
      <c r="T35" s="574"/>
      <c r="U35" s="27"/>
      <c r="V35" s="382">
        <f>12*$S$6+10</f>
        <v>24310</v>
      </c>
      <c r="W35" s="383" t="e">
        <f t="shared" si="6"/>
        <v>#VALUE!</v>
      </c>
      <c r="X35" s="383">
        <f>IF($K$17="",'Foglio di base'!AH7,IF(W35=0,'Foglio di base'!AH7,'Foglio di base'!AH11))</f>
        <v>6.4</v>
      </c>
      <c r="Y35" s="120" t="str">
        <f>IF((E35+F35+G35)=0,"",10)</f>
        <v/>
      </c>
      <c r="Z35" s="120"/>
      <c r="AA35" s="120"/>
      <c r="AB35" s="121"/>
      <c r="AC35" s="121"/>
      <c r="AD35" s="122"/>
      <c r="AE35" s="122"/>
    </row>
    <row r="36" spans="1:31" s="61" customFormat="1" ht="24" customHeight="1" x14ac:dyDescent="0.2">
      <c r="B36" s="27"/>
      <c r="C36" s="85">
        <v>11</v>
      </c>
      <c r="D36" s="77" t="s">
        <v>6</v>
      </c>
      <c r="E36" s="258"/>
      <c r="F36" s="258"/>
      <c r="G36" s="258"/>
      <c r="H36" s="8">
        <f t="shared" si="7"/>
        <v>0</v>
      </c>
      <c r="I36" s="14">
        <f t="shared" si="8"/>
        <v>0</v>
      </c>
      <c r="J36" s="259"/>
      <c r="K36" s="259"/>
      <c r="L36" s="39">
        <f t="shared" si="9"/>
        <v>0</v>
      </c>
      <c r="M36" s="39">
        <f t="shared" si="0"/>
        <v>0</v>
      </c>
      <c r="N36" s="258">
        <f t="shared" si="1"/>
        <v>0</v>
      </c>
      <c r="O36" s="258">
        <f t="shared" si="2"/>
        <v>0</v>
      </c>
      <c r="P36" s="258">
        <f t="shared" si="3"/>
        <v>0</v>
      </c>
      <c r="Q36" s="258">
        <f t="shared" si="4"/>
        <v>0</v>
      </c>
      <c r="R36" s="5">
        <f t="shared" si="5"/>
        <v>0</v>
      </c>
      <c r="S36" s="573"/>
      <c r="T36" s="574"/>
      <c r="U36" s="27"/>
      <c r="V36" s="382">
        <f>12*$S$6+11</f>
        <v>24311</v>
      </c>
      <c r="W36" s="383" t="e">
        <f t="shared" si="6"/>
        <v>#VALUE!</v>
      </c>
      <c r="X36" s="383">
        <f>IF($K$17="",'Foglio di base'!AH7,IF(W36=0,'Foglio di base'!AH7,'Foglio di base'!AH11))</f>
        <v>6.4</v>
      </c>
      <c r="Y36" s="120" t="str">
        <f>IF((E36+F36+G36)=0,"",11)</f>
        <v/>
      </c>
      <c r="Z36" s="120"/>
      <c r="AA36" s="120"/>
      <c r="AB36" s="121"/>
      <c r="AC36" s="121"/>
      <c r="AD36" s="122"/>
      <c r="AE36" s="122"/>
    </row>
    <row r="37" spans="1:31" s="61" customFormat="1" ht="24" customHeight="1" thickBot="1" x14ac:dyDescent="0.25">
      <c r="B37" s="27"/>
      <c r="C37" s="85">
        <v>12</v>
      </c>
      <c r="D37" s="78" t="s">
        <v>140</v>
      </c>
      <c r="E37" s="258"/>
      <c r="F37" s="258"/>
      <c r="G37" s="258"/>
      <c r="H37" s="8">
        <f t="shared" si="7"/>
        <v>0</v>
      </c>
      <c r="I37" s="90">
        <f t="shared" si="8"/>
        <v>0</v>
      </c>
      <c r="J37" s="259"/>
      <c r="K37" s="259"/>
      <c r="L37" s="39">
        <f t="shared" si="9"/>
        <v>0</v>
      </c>
      <c r="M37" s="39">
        <f t="shared" si="0"/>
        <v>0</v>
      </c>
      <c r="N37" s="258">
        <f t="shared" si="1"/>
        <v>0</v>
      </c>
      <c r="O37" s="258">
        <f t="shared" si="2"/>
        <v>0</v>
      </c>
      <c r="P37" s="258">
        <f t="shared" si="3"/>
        <v>0</v>
      </c>
      <c r="Q37" s="258">
        <f t="shared" si="4"/>
        <v>0</v>
      </c>
      <c r="R37" s="5">
        <f t="shared" si="5"/>
        <v>0</v>
      </c>
      <c r="S37" s="573"/>
      <c r="T37" s="574"/>
      <c r="U37" s="27"/>
      <c r="V37" s="382">
        <f>12*$S$6+12</f>
        <v>24312</v>
      </c>
      <c r="W37" s="383" t="e">
        <f t="shared" si="6"/>
        <v>#VALUE!</v>
      </c>
      <c r="X37" s="383">
        <f>IF($K$17="",'Foglio di base'!AH7,IF(W37=0,'Foglio di base'!AH7,'Foglio di base'!AH11))</f>
        <v>6.4</v>
      </c>
      <c r="Y37" s="120" t="str">
        <f>IF((E37+F37+G37)=0,"",12)</f>
        <v/>
      </c>
      <c r="Z37" s="120"/>
      <c r="AA37" s="120"/>
      <c r="AB37" s="121"/>
      <c r="AC37" s="121"/>
      <c r="AD37" s="122"/>
      <c r="AE37" s="122"/>
    </row>
    <row r="38" spans="1:31" s="66" customFormat="1" ht="16.5" customHeight="1" x14ac:dyDescent="0.2">
      <c r="B38" s="27"/>
      <c r="C38" s="62" t="e">
        <f>IF(M82&gt;=-1,"",IF((E37+F37+G37)&lt;&gt;0,"Al dipendente vanno rimborsati:","Se è l'ultimo versamento del salario, al dipendente vanno rimborsati:"))</f>
        <v>#VALUE!</v>
      </c>
      <c r="D38" s="63"/>
      <c r="E38" s="64"/>
      <c r="F38" s="64"/>
      <c r="G38" s="64"/>
      <c r="H38" s="43"/>
      <c r="I38" s="40"/>
      <c r="J38" s="45" t="e">
        <f>IF(M82&lt;0,"contributi AD pagati in più","")</f>
        <v>#VALUE!</v>
      </c>
      <c r="K38" s="65"/>
      <c r="L38" s="43"/>
      <c r="M38" s="44" t="str">
        <f>IF(K17="","",IF(M82&gt;=-0.05,0,M82))</f>
        <v/>
      </c>
      <c r="N38" s="64"/>
      <c r="O38" s="64"/>
      <c r="P38" s="64"/>
      <c r="Q38" s="64"/>
      <c r="R38" s="43"/>
      <c r="S38" s="579"/>
      <c r="T38" s="579"/>
      <c r="U38" s="27"/>
      <c r="V38" s="208"/>
      <c r="W38" s="209"/>
      <c r="X38" s="120"/>
      <c r="Y38" s="120"/>
      <c r="Z38" s="120"/>
      <c r="AA38" s="120"/>
      <c r="AB38" s="123"/>
      <c r="AC38" s="123"/>
      <c r="AD38" s="124"/>
      <c r="AE38" s="124"/>
    </row>
    <row r="39" spans="1:31" s="66" customFormat="1" ht="16.5" customHeight="1" thickBot="1" x14ac:dyDescent="0.25">
      <c r="B39" s="27"/>
      <c r="C39" s="67" t="str">
        <f>IF(J39="","",IF((E37+F37+G37)&lt;&gt;0,"Al dipendente vanno rimborsati:","Se è l'ultimo versamento del salario, al dipendente vanno rimborsati:"))</f>
        <v/>
      </c>
      <c r="D39" s="68"/>
      <c r="E39" s="69"/>
      <c r="F39" s="69"/>
      <c r="G39" s="69"/>
      <c r="H39" s="40"/>
      <c r="I39" s="40"/>
      <c r="J39" s="42" t="str">
        <f>IF(K17="","",IF(M65&lt;-1,"franchigia per i pensionati",""))</f>
        <v/>
      </c>
      <c r="K39" s="70"/>
      <c r="L39" s="40"/>
      <c r="M39" s="41" t="str">
        <f>IF(K17="","",IF(M65&gt;=-1,0,M65))</f>
        <v/>
      </c>
      <c r="N39" s="69"/>
      <c r="O39" s="69"/>
      <c r="P39" s="69"/>
      <c r="Q39" s="69"/>
      <c r="R39" s="40"/>
      <c r="S39" s="582"/>
      <c r="T39" s="582"/>
      <c r="U39" s="27"/>
      <c r="V39" s="208"/>
      <c r="W39" s="209"/>
      <c r="X39" s="120"/>
      <c r="Y39" s="120"/>
      <c r="Z39" s="120"/>
      <c r="AA39" s="120"/>
      <c r="AB39" s="123"/>
      <c r="AC39" s="123"/>
      <c r="AD39" s="124"/>
      <c r="AE39" s="124"/>
    </row>
    <row r="40" spans="1:31" ht="22.5" customHeight="1" thickBot="1" x14ac:dyDescent="0.25">
      <c r="B40" s="47"/>
      <c r="C40" s="622" t="s">
        <v>159</v>
      </c>
      <c r="D40" s="623"/>
      <c r="E40" s="6">
        <f t="shared" ref="E40:L40" si="10">SUM(E26:E37)</f>
        <v>0</v>
      </c>
      <c r="F40" s="6">
        <f t="shared" si="10"/>
        <v>0</v>
      </c>
      <c r="G40" s="71">
        <f t="shared" si="10"/>
        <v>0</v>
      </c>
      <c r="H40" s="71">
        <f t="shared" si="10"/>
        <v>0</v>
      </c>
      <c r="I40" s="72">
        <f>IF((E40+F40+G40-H40)&lt;0,0,IF(Y17="2b",0,(E40+F40+G40-H40)))</f>
        <v>0</v>
      </c>
      <c r="J40" s="60">
        <f t="shared" si="10"/>
        <v>0</v>
      </c>
      <c r="K40" s="60">
        <f t="shared" si="10"/>
        <v>0</v>
      </c>
      <c r="L40" s="6">
        <f t="shared" si="10"/>
        <v>0</v>
      </c>
      <c r="M40" s="6">
        <f>IF(I40=0,0,SUM(M26:M39))</f>
        <v>0</v>
      </c>
      <c r="N40" s="6">
        <f>SUM(N26:N37)</f>
        <v>0</v>
      </c>
      <c r="O40" s="6">
        <f>SUM(O26:O37)</f>
        <v>0</v>
      </c>
      <c r="P40" s="6">
        <f>SUM(P26:P37)</f>
        <v>0</v>
      </c>
      <c r="Q40" s="6">
        <f>SUM(Q26:Q37)</f>
        <v>0</v>
      </c>
      <c r="R40" s="6">
        <f>L40-SUM(M40:Q40)</f>
        <v>0</v>
      </c>
      <c r="S40" s="573"/>
      <c r="T40" s="574"/>
      <c r="U40" s="47"/>
      <c r="V40" s="210"/>
      <c r="W40" s="120"/>
      <c r="X40" s="120"/>
      <c r="Y40" s="120"/>
      <c r="Z40" s="120"/>
      <c r="AA40" s="120"/>
    </row>
    <row r="41" spans="1:31" ht="9.75" customHeight="1" x14ac:dyDescent="0.25">
      <c r="B41" s="47"/>
      <c r="C41" s="73"/>
      <c r="D41" s="51"/>
      <c r="E41" s="47"/>
      <c r="F41" s="47"/>
      <c r="G41" s="47"/>
      <c r="H41" s="47"/>
      <c r="I41" s="47"/>
      <c r="J41" s="47"/>
      <c r="K41" s="47"/>
      <c r="L41" s="47"/>
      <c r="M41" s="47"/>
      <c r="N41" s="47"/>
      <c r="O41" s="47"/>
      <c r="P41" s="47"/>
      <c r="Q41" s="47"/>
      <c r="R41" s="74"/>
      <c r="S41" s="74"/>
      <c r="T41" s="74"/>
      <c r="U41" s="47"/>
      <c r="W41" s="114" t="e">
        <f>SUM(W26:W40)</f>
        <v>#VALUE!</v>
      </c>
      <c r="X41" s="120">
        <f>IF($K$17="",'Foglio di base'!AH7,IF(W41=0,'Foglio di base'!AH7,'Foglio di base'!AH11))</f>
        <v>6.4</v>
      </c>
      <c r="Y41" s="120"/>
      <c r="Z41" s="120"/>
      <c r="AA41" s="120"/>
    </row>
    <row r="42" spans="1:31" s="103" customFormat="1" ht="15.75" customHeight="1" x14ac:dyDescent="0.2">
      <c r="B42" s="104"/>
      <c r="C42" s="105" t="s">
        <v>160</v>
      </c>
      <c r="D42" s="106"/>
      <c r="E42" s="105"/>
      <c r="F42" s="105"/>
      <c r="G42" s="107"/>
      <c r="H42" s="107"/>
      <c r="I42" s="107"/>
      <c r="J42" s="107"/>
      <c r="K42" s="107"/>
      <c r="L42" s="105"/>
      <c r="M42" s="105" t="s">
        <v>162</v>
      </c>
      <c r="N42" s="105"/>
      <c r="O42" s="105"/>
      <c r="P42" s="105"/>
      <c r="Q42" s="105" t="s">
        <v>163</v>
      </c>
      <c r="R42" s="104"/>
      <c r="S42" s="104"/>
      <c r="T42" s="104"/>
      <c r="U42" s="104"/>
      <c r="V42" s="125"/>
      <c r="W42" s="125" t="s">
        <v>19</v>
      </c>
      <c r="X42" s="125"/>
      <c r="Y42" s="125"/>
      <c r="Z42" s="125"/>
      <c r="AA42" s="125"/>
      <c r="AB42" s="126"/>
      <c r="AC42" s="126"/>
      <c r="AD42" s="125"/>
      <c r="AE42" s="125"/>
    </row>
    <row r="43" spans="1:31" ht="15" customHeight="1" x14ac:dyDescent="0.2">
      <c r="B43" s="47"/>
      <c r="C43" s="616"/>
      <c r="D43" s="617"/>
      <c r="E43" s="617"/>
      <c r="F43" s="617"/>
      <c r="G43" s="617"/>
      <c r="H43" s="617"/>
      <c r="I43" s="617"/>
      <c r="J43" s="617"/>
      <c r="K43" s="618"/>
      <c r="L43" s="49"/>
      <c r="M43" s="600"/>
      <c r="N43" s="601"/>
      <c r="O43" s="47"/>
      <c r="P43" s="47"/>
      <c r="Q43" s="564"/>
      <c r="R43" s="565"/>
      <c r="S43" s="565"/>
      <c r="T43" s="566"/>
      <c r="U43" s="47"/>
    </row>
    <row r="44" spans="1:31" ht="15" customHeight="1" x14ac:dyDescent="0.2">
      <c r="B44" s="47"/>
      <c r="C44" s="619"/>
      <c r="D44" s="620"/>
      <c r="E44" s="620"/>
      <c r="F44" s="620"/>
      <c r="G44" s="620"/>
      <c r="H44" s="620"/>
      <c r="I44" s="620"/>
      <c r="J44" s="620"/>
      <c r="K44" s="621"/>
      <c r="L44" s="49"/>
      <c r="M44" s="602"/>
      <c r="N44" s="603"/>
      <c r="O44" s="47"/>
      <c r="P44" s="47"/>
      <c r="Q44" s="567"/>
      <c r="R44" s="568"/>
      <c r="S44" s="568"/>
      <c r="T44" s="569"/>
      <c r="U44" s="47"/>
    </row>
    <row r="45" spans="1:31" ht="15" customHeight="1" x14ac:dyDescent="0.2">
      <c r="B45" s="47"/>
      <c r="C45" s="576"/>
      <c r="D45" s="577"/>
      <c r="E45" s="577"/>
      <c r="F45" s="577"/>
      <c r="G45" s="577"/>
      <c r="H45" s="577"/>
      <c r="I45" s="577"/>
      <c r="J45" s="577"/>
      <c r="K45" s="578"/>
      <c r="L45" s="47"/>
      <c r="M45" s="604"/>
      <c r="N45" s="605"/>
      <c r="O45" s="47"/>
      <c r="P45" s="47"/>
      <c r="Q45" s="570"/>
      <c r="R45" s="571"/>
      <c r="S45" s="571"/>
      <c r="T45" s="572"/>
      <c r="U45" s="47"/>
    </row>
    <row r="46" spans="1:31" ht="7.5" customHeight="1" x14ac:dyDescent="0.2">
      <c r="B46" s="47"/>
      <c r="C46" s="319"/>
      <c r="D46" s="319"/>
      <c r="E46" s="319"/>
      <c r="F46" s="319"/>
      <c r="G46" s="319"/>
      <c r="H46" s="319"/>
      <c r="I46" s="319"/>
      <c r="J46" s="319"/>
      <c r="K46" s="319"/>
      <c r="L46" s="52"/>
      <c r="M46" s="257"/>
      <c r="N46" s="257"/>
      <c r="O46" s="52"/>
      <c r="P46" s="320"/>
      <c r="Q46" s="320"/>
      <c r="R46" s="320"/>
      <c r="S46" s="320"/>
      <c r="T46" s="320"/>
      <c r="U46" s="47"/>
    </row>
    <row r="47" spans="1:31" ht="11.25" customHeight="1" x14ac:dyDescent="0.2">
      <c r="B47" s="47"/>
      <c r="C47" s="434" t="s">
        <v>216</v>
      </c>
      <c r="D47" s="47"/>
      <c r="E47" s="47"/>
      <c r="F47" s="47"/>
      <c r="G47" s="47"/>
      <c r="H47" s="47"/>
      <c r="I47" s="47"/>
      <c r="J47" s="47"/>
      <c r="K47" s="47"/>
      <c r="L47" s="47"/>
      <c r="M47" s="47"/>
      <c r="N47" s="47"/>
      <c r="O47" s="47"/>
      <c r="P47" s="47"/>
      <c r="Q47" s="47"/>
      <c r="R47" s="47"/>
      <c r="S47" s="47"/>
      <c r="T47" s="447" t="str">
        <f>'Foglio di base'!N43</f>
        <v>© medisuisse 2025</v>
      </c>
      <c r="U47" s="47"/>
    </row>
    <row r="48" spans="1:31" s="79" customFormat="1" ht="2.25" customHeight="1" x14ac:dyDescent="0.2">
      <c r="A48" s="4"/>
      <c r="B48" s="47"/>
      <c r="C48" s="47"/>
      <c r="D48" s="47"/>
      <c r="E48" s="47"/>
      <c r="F48" s="47"/>
      <c r="G48" s="47"/>
      <c r="H48" s="47"/>
      <c r="I48" s="47"/>
      <c r="J48" s="47"/>
      <c r="K48" s="47"/>
      <c r="L48" s="47"/>
      <c r="M48" s="47"/>
      <c r="N48" s="47"/>
      <c r="O48" s="47"/>
      <c r="P48" s="47"/>
      <c r="Q48" s="47"/>
      <c r="R48" s="47"/>
      <c r="S48" s="47"/>
      <c r="T48" s="47"/>
      <c r="U48" s="47"/>
      <c r="V48" s="114"/>
      <c r="W48" s="114"/>
      <c r="X48" s="114"/>
      <c r="Y48" s="114"/>
      <c r="Z48" s="114"/>
      <c r="AA48" s="114"/>
      <c r="AB48" s="115"/>
      <c r="AC48" s="115"/>
      <c r="AD48" s="114"/>
      <c r="AE48" s="127"/>
    </row>
    <row r="49" spans="1:29" s="127" customFormat="1" hidden="1" x14ac:dyDescent="0.2">
      <c r="A49" s="196"/>
      <c r="B49" s="196"/>
      <c r="C49" s="448" t="str">
        <f>K15</f>
        <v/>
      </c>
      <c r="D49" s="196"/>
      <c r="E49" s="196"/>
      <c r="F49" s="196"/>
      <c r="G49" s="196"/>
      <c r="H49" s="196"/>
      <c r="I49" s="196"/>
      <c r="J49" s="196"/>
      <c r="K49" s="196"/>
      <c r="L49" s="196"/>
      <c r="M49" s="196"/>
      <c r="N49" s="196"/>
      <c r="O49" s="196"/>
      <c r="P49" s="196"/>
      <c r="Q49" s="196"/>
      <c r="R49" s="196"/>
      <c r="S49" s="196"/>
      <c r="T49" s="196"/>
      <c r="U49" s="196"/>
      <c r="AB49" s="128"/>
      <c r="AC49" s="128"/>
    </row>
    <row r="50" spans="1:29" s="129" customFormat="1" ht="15" hidden="1" customHeight="1" x14ac:dyDescent="0.2">
      <c r="A50" s="414"/>
      <c r="B50" s="196"/>
      <c r="C50" s="196"/>
      <c r="D50" s="197" t="s">
        <v>24</v>
      </c>
      <c r="E50" s="196"/>
      <c r="F50" s="196"/>
      <c r="G50" s="198" t="s">
        <v>18</v>
      </c>
      <c r="H50" s="196"/>
      <c r="I50" s="196"/>
      <c r="J50" s="196"/>
      <c r="K50" s="196"/>
      <c r="L50" s="196"/>
      <c r="M50" s="196"/>
      <c r="N50" s="196"/>
      <c r="O50" s="196"/>
      <c r="P50" s="196"/>
      <c r="Q50" s="196"/>
      <c r="R50" s="196"/>
      <c r="S50" s="196"/>
      <c r="T50" s="196"/>
      <c r="U50" s="196"/>
      <c r="AB50" s="128"/>
      <c r="AC50" s="128"/>
    </row>
    <row r="51" spans="1:29" s="129" customFormat="1" ht="15" hidden="1" customHeight="1" x14ac:dyDescent="0.2">
      <c r="A51" s="414"/>
      <c r="B51" s="197"/>
      <c r="C51" s="199"/>
      <c r="D51" s="199"/>
      <c r="E51" s="199"/>
      <c r="F51" s="200"/>
      <c r="G51" s="200" t="e">
        <f>IF(W26=0,0,(E26+F26+G26))</f>
        <v>#VALUE!</v>
      </c>
      <c r="H51" s="200" t="e">
        <f>IF(G51&lt;1,0,1400*W26)</f>
        <v>#VALUE!</v>
      </c>
      <c r="I51" s="200" t="e">
        <f>IF((G51-H51)&lt;1,0,(G51-H51))</f>
        <v>#VALUE!</v>
      </c>
      <c r="J51" s="197"/>
      <c r="K51" s="200"/>
      <c r="L51" s="197"/>
      <c r="M51" s="200" t="e">
        <f>IF(W26=0,0,M26)</f>
        <v>#VALUE!</v>
      </c>
      <c r="N51" s="197"/>
      <c r="O51" s="197"/>
      <c r="P51" s="197"/>
      <c r="Q51" s="197"/>
      <c r="R51" s="197"/>
      <c r="S51" s="197"/>
      <c r="T51" s="197"/>
      <c r="U51" s="197"/>
      <c r="AB51" s="128"/>
      <c r="AC51" s="128"/>
    </row>
    <row r="52" spans="1:29" s="129" customFormat="1" ht="15" hidden="1" customHeight="1" x14ac:dyDescent="0.2">
      <c r="A52" s="414"/>
      <c r="B52" s="197"/>
      <c r="C52" s="127"/>
      <c r="D52" s="127"/>
      <c r="E52" s="127"/>
      <c r="F52" s="200"/>
      <c r="G52" s="200" t="e">
        <f t="shared" ref="G52:G62" si="11">IF(W27=0,0,(E27+F27+G27))</f>
        <v>#VALUE!</v>
      </c>
      <c r="H52" s="200" t="e">
        <f t="shared" ref="H52:H62" si="12">IF(G52&lt;1,0,1400*W27)</f>
        <v>#VALUE!</v>
      </c>
      <c r="I52" s="200" t="e">
        <f t="shared" ref="I52:I62" si="13">IF((G52-H52)&lt;1,0,(G52-H52))</f>
        <v>#VALUE!</v>
      </c>
      <c r="J52" s="197"/>
      <c r="K52" s="201"/>
      <c r="L52" s="202"/>
      <c r="M52" s="200" t="e">
        <f t="shared" ref="M52:M62" si="14">IF(W27=0,0,M27)</f>
        <v>#VALUE!</v>
      </c>
      <c r="N52" s="203"/>
      <c r="O52" s="197"/>
      <c r="P52" s="197"/>
      <c r="Q52" s="197"/>
      <c r="R52" s="197"/>
      <c r="S52" s="197"/>
      <c r="T52" s="197"/>
      <c r="U52" s="197"/>
      <c r="AB52" s="128"/>
      <c r="AC52" s="128"/>
    </row>
    <row r="53" spans="1:29" s="129" customFormat="1" ht="15" hidden="1" customHeight="1" x14ac:dyDescent="0.2">
      <c r="A53" s="414"/>
      <c r="B53" s="197"/>
      <c r="C53" s="127"/>
      <c r="D53" s="127"/>
      <c r="E53" s="127"/>
      <c r="F53" s="200"/>
      <c r="G53" s="200" t="e">
        <f t="shared" si="11"/>
        <v>#VALUE!</v>
      </c>
      <c r="H53" s="200" t="e">
        <f t="shared" si="12"/>
        <v>#VALUE!</v>
      </c>
      <c r="I53" s="200" t="e">
        <f t="shared" si="13"/>
        <v>#VALUE!</v>
      </c>
      <c r="J53" s="197"/>
      <c r="K53" s="201"/>
      <c r="L53" s="202"/>
      <c r="M53" s="200" t="e">
        <f t="shared" si="14"/>
        <v>#VALUE!</v>
      </c>
      <c r="N53" s="203"/>
      <c r="O53" s="197"/>
      <c r="P53" s="197"/>
      <c r="Q53" s="197"/>
      <c r="R53" s="197"/>
      <c r="S53" s="197"/>
      <c r="T53" s="197"/>
      <c r="U53" s="197"/>
      <c r="AB53" s="128"/>
      <c r="AC53" s="128"/>
    </row>
    <row r="54" spans="1:29" s="129" customFormat="1" ht="15" hidden="1" customHeight="1" x14ac:dyDescent="0.2">
      <c r="A54" s="414"/>
      <c r="B54" s="197"/>
      <c r="C54" s="127"/>
      <c r="D54" s="127" t="str">
        <f>MID($C$49,2,1)</f>
        <v/>
      </c>
      <c r="E54" s="127"/>
      <c r="F54" s="200"/>
      <c r="G54" s="200" t="e">
        <f t="shared" si="11"/>
        <v>#VALUE!</v>
      </c>
      <c r="H54" s="200" t="e">
        <f t="shared" si="12"/>
        <v>#VALUE!</v>
      </c>
      <c r="I54" s="200" t="e">
        <f t="shared" si="13"/>
        <v>#VALUE!</v>
      </c>
      <c r="J54" s="197"/>
      <c r="K54" s="201"/>
      <c r="L54" s="202"/>
      <c r="M54" s="200" t="e">
        <f t="shared" si="14"/>
        <v>#VALUE!</v>
      </c>
      <c r="N54" s="204"/>
      <c r="O54" s="197"/>
      <c r="P54" s="197"/>
      <c r="Q54" s="197"/>
      <c r="R54" s="197"/>
      <c r="S54" s="197"/>
      <c r="T54" s="197"/>
      <c r="U54" s="197"/>
      <c r="AB54" s="128"/>
      <c r="AC54" s="128"/>
    </row>
    <row r="55" spans="1:29" s="129" customFormat="1" ht="15" hidden="1" customHeight="1" x14ac:dyDescent="0.2">
      <c r="A55" s="414"/>
      <c r="B55" s="197"/>
      <c r="C55" s="127"/>
      <c r="D55" s="127"/>
      <c r="E55" s="127"/>
      <c r="F55" s="200"/>
      <c r="G55" s="200" t="e">
        <f t="shared" si="11"/>
        <v>#VALUE!</v>
      </c>
      <c r="H55" s="200" t="e">
        <f t="shared" si="12"/>
        <v>#VALUE!</v>
      </c>
      <c r="I55" s="200" t="e">
        <f t="shared" si="13"/>
        <v>#VALUE!</v>
      </c>
      <c r="J55" s="197"/>
      <c r="K55" s="201"/>
      <c r="L55" s="197"/>
      <c r="M55" s="200" t="e">
        <f t="shared" si="14"/>
        <v>#VALUE!</v>
      </c>
      <c r="N55" s="197"/>
      <c r="O55" s="197"/>
      <c r="P55" s="197"/>
      <c r="Q55" s="197"/>
      <c r="R55" s="197"/>
      <c r="S55" s="197"/>
      <c r="T55" s="197"/>
      <c r="U55" s="197"/>
      <c r="AB55" s="128"/>
      <c r="AC55" s="128"/>
    </row>
    <row r="56" spans="1:29" s="129" customFormat="1" ht="15" hidden="1" customHeight="1" x14ac:dyDescent="0.2">
      <c r="A56" s="414"/>
      <c r="B56" s="197"/>
      <c r="C56" s="127"/>
      <c r="D56" s="127"/>
      <c r="E56" s="127"/>
      <c r="F56" s="200"/>
      <c r="G56" s="200" t="e">
        <f t="shared" si="11"/>
        <v>#VALUE!</v>
      </c>
      <c r="H56" s="200" t="e">
        <f t="shared" si="12"/>
        <v>#VALUE!</v>
      </c>
      <c r="I56" s="200" t="e">
        <f t="shared" si="13"/>
        <v>#VALUE!</v>
      </c>
      <c r="J56" s="197"/>
      <c r="K56" s="201"/>
      <c r="L56" s="197"/>
      <c r="M56" s="200" t="e">
        <f t="shared" si="14"/>
        <v>#VALUE!</v>
      </c>
      <c r="N56" s="197"/>
      <c r="O56" s="197"/>
      <c r="P56" s="197"/>
      <c r="Q56" s="197"/>
      <c r="R56" s="197"/>
      <c r="S56" s="197"/>
      <c r="T56" s="197"/>
      <c r="U56" s="197"/>
      <c r="AB56" s="128"/>
      <c r="AC56" s="128"/>
    </row>
    <row r="57" spans="1:29" s="129" customFormat="1" ht="15" hidden="1" customHeight="1" x14ac:dyDescent="0.2">
      <c r="A57" s="414"/>
      <c r="B57" s="197"/>
      <c r="C57" s="127"/>
      <c r="D57" s="127"/>
      <c r="E57" s="127"/>
      <c r="F57" s="200"/>
      <c r="G57" s="200" t="e">
        <f t="shared" si="11"/>
        <v>#VALUE!</v>
      </c>
      <c r="H57" s="200" t="e">
        <f t="shared" si="12"/>
        <v>#VALUE!</v>
      </c>
      <c r="I57" s="200" t="e">
        <f t="shared" si="13"/>
        <v>#VALUE!</v>
      </c>
      <c r="J57" s="197"/>
      <c r="K57" s="201"/>
      <c r="L57" s="197"/>
      <c r="M57" s="200" t="e">
        <f t="shared" si="14"/>
        <v>#VALUE!</v>
      </c>
      <c r="N57" s="197"/>
      <c r="O57" s="197"/>
      <c r="P57" s="197"/>
      <c r="Q57" s="197"/>
      <c r="R57" s="197"/>
      <c r="S57" s="197"/>
      <c r="T57" s="197"/>
      <c r="U57" s="197"/>
      <c r="AB57" s="128"/>
      <c r="AC57" s="128"/>
    </row>
    <row r="58" spans="1:29" s="129" customFormat="1" ht="15" hidden="1" customHeight="1" x14ac:dyDescent="0.2">
      <c r="A58" s="414"/>
      <c r="B58" s="197"/>
      <c r="C58" s="127"/>
      <c r="D58" s="127"/>
      <c r="E58" s="127"/>
      <c r="F58" s="200"/>
      <c r="G58" s="200" t="e">
        <f t="shared" si="11"/>
        <v>#VALUE!</v>
      </c>
      <c r="H58" s="200" t="e">
        <f t="shared" si="12"/>
        <v>#VALUE!</v>
      </c>
      <c r="I58" s="200" t="e">
        <f t="shared" si="13"/>
        <v>#VALUE!</v>
      </c>
      <c r="J58" s="197"/>
      <c r="K58" s="201"/>
      <c r="L58" s="197"/>
      <c r="M58" s="200" t="e">
        <f t="shared" si="14"/>
        <v>#VALUE!</v>
      </c>
      <c r="N58" s="197"/>
      <c r="O58" s="197"/>
      <c r="P58" s="197"/>
      <c r="Q58" s="197"/>
      <c r="R58" s="197"/>
      <c r="S58" s="197"/>
      <c r="T58" s="197"/>
      <c r="U58" s="197"/>
      <c r="AB58" s="128"/>
      <c r="AC58" s="128"/>
    </row>
    <row r="59" spans="1:29" s="129" customFormat="1" ht="15" hidden="1" customHeight="1" x14ac:dyDescent="0.2">
      <c r="A59" s="414"/>
      <c r="B59" s="197"/>
      <c r="C59" s="127"/>
      <c r="D59" s="127"/>
      <c r="E59" s="127"/>
      <c r="F59" s="200"/>
      <c r="G59" s="200" t="e">
        <f t="shared" si="11"/>
        <v>#VALUE!</v>
      </c>
      <c r="H59" s="200" t="e">
        <f t="shared" si="12"/>
        <v>#VALUE!</v>
      </c>
      <c r="I59" s="200" t="e">
        <f t="shared" si="13"/>
        <v>#VALUE!</v>
      </c>
      <c r="J59" s="197"/>
      <c r="K59" s="201"/>
      <c r="L59" s="197"/>
      <c r="M59" s="200" t="e">
        <f t="shared" si="14"/>
        <v>#VALUE!</v>
      </c>
      <c r="N59" s="197"/>
      <c r="O59" s="197"/>
      <c r="P59" s="197"/>
      <c r="Q59" s="197"/>
      <c r="R59" s="197"/>
      <c r="S59" s="197"/>
      <c r="T59" s="197"/>
      <c r="U59" s="197"/>
      <c r="AB59" s="128"/>
      <c r="AC59" s="128"/>
    </row>
    <row r="60" spans="1:29" s="129" customFormat="1" ht="15" hidden="1" customHeight="1" x14ac:dyDescent="0.2">
      <c r="A60" s="414"/>
      <c r="B60" s="197"/>
      <c r="C60" s="127"/>
      <c r="D60" s="127"/>
      <c r="E60" s="127"/>
      <c r="F60" s="200"/>
      <c r="G60" s="200" t="e">
        <f t="shared" si="11"/>
        <v>#VALUE!</v>
      </c>
      <c r="H60" s="200" t="e">
        <f t="shared" si="12"/>
        <v>#VALUE!</v>
      </c>
      <c r="I60" s="200" t="e">
        <f t="shared" si="13"/>
        <v>#VALUE!</v>
      </c>
      <c r="J60" s="197"/>
      <c r="K60" s="201"/>
      <c r="L60" s="197"/>
      <c r="M60" s="200" t="e">
        <f t="shared" si="14"/>
        <v>#VALUE!</v>
      </c>
      <c r="N60" s="197"/>
      <c r="O60" s="197"/>
      <c r="P60" s="197"/>
      <c r="Q60" s="197"/>
      <c r="R60" s="197"/>
      <c r="S60" s="197"/>
      <c r="T60" s="197"/>
      <c r="U60" s="197"/>
      <c r="AB60" s="128"/>
      <c r="AC60" s="128"/>
    </row>
    <row r="61" spans="1:29" s="129" customFormat="1" ht="15" hidden="1" customHeight="1" x14ac:dyDescent="0.2">
      <c r="A61" s="414"/>
      <c r="B61" s="197"/>
      <c r="C61" s="127"/>
      <c r="D61" s="127"/>
      <c r="E61" s="127"/>
      <c r="F61" s="200"/>
      <c r="G61" s="200" t="e">
        <f t="shared" si="11"/>
        <v>#VALUE!</v>
      </c>
      <c r="H61" s="200" t="e">
        <f t="shared" si="12"/>
        <v>#VALUE!</v>
      </c>
      <c r="I61" s="200" t="e">
        <f t="shared" si="13"/>
        <v>#VALUE!</v>
      </c>
      <c r="J61" s="197"/>
      <c r="K61" s="201"/>
      <c r="L61" s="197"/>
      <c r="M61" s="200" t="e">
        <f t="shared" si="14"/>
        <v>#VALUE!</v>
      </c>
      <c r="N61" s="197"/>
      <c r="O61" s="197"/>
      <c r="P61" s="197"/>
      <c r="Q61" s="197"/>
      <c r="R61" s="197"/>
      <c r="S61" s="197"/>
      <c r="T61" s="197"/>
      <c r="U61" s="197"/>
      <c r="AB61" s="128"/>
      <c r="AC61" s="128"/>
    </row>
    <row r="62" spans="1:29" s="129" customFormat="1" ht="15" hidden="1" customHeight="1" x14ac:dyDescent="0.2">
      <c r="A62" s="414"/>
      <c r="B62" s="197"/>
      <c r="C62" s="127"/>
      <c r="D62" s="127"/>
      <c r="E62" s="127"/>
      <c r="F62" s="200"/>
      <c r="G62" s="200" t="e">
        <f t="shared" si="11"/>
        <v>#VALUE!</v>
      </c>
      <c r="H62" s="200" t="e">
        <f t="shared" si="12"/>
        <v>#VALUE!</v>
      </c>
      <c r="I62" s="200" t="e">
        <f t="shared" si="13"/>
        <v>#VALUE!</v>
      </c>
      <c r="J62" s="197"/>
      <c r="K62" s="201"/>
      <c r="L62" s="197"/>
      <c r="M62" s="200" t="e">
        <f t="shared" si="14"/>
        <v>#VALUE!</v>
      </c>
      <c r="N62" s="197"/>
      <c r="O62" s="197"/>
      <c r="P62" s="197"/>
      <c r="Q62" s="197"/>
      <c r="R62" s="197"/>
      <c r="S62" s="197"/>
      <c r="T62" s="197"/>
      <c r="U62" s="197"/>
      <c r="AB62" s="128"/>
      <c r="AC62" s="128"/>
    </row>
    <row r="63" spans="1:29" s="129" customFormat="1" ht="15" hidden="1" customHeight="1" x14ac:dyDescent="0.2">
      <c r="A63" s="414"/>
      <c r="B63" s="197"/>
      <c r="C63" s="127"/>
      <c r="D63" s="127"/>
      <c r="E63" s="127"/>
      <c r="F63" s="197"/>
      <c r="G63" s="200" t="e">
        <f>SUM(G51:G62)</f>
        <v>#VALUE!</v>
      </c>
      <c r="H63" s="200" t="e">
        <f>SUM(H51:H62)</f>
        <v>#VALUE!</v>
      </c>
      <c r="I63" s="200" t="e">
        <f>SUM(I51:I62)</f>
        <v>#VALUE!</v>
      </c>
      <c r="J63" s="197"/>
      <c r="K63" s="201"/>
      <c r="L63" s="197"/>
      <c r="M63" s="200" t="e">
        <f>SUM(M51:M62)</f>
        <v>#VALUE!</v>
      </c>
      <c r="N63" s="197" t="s">
        <v>20</v>
      </c>
      <c r="O63" s="197"/>
      <c r="P63" s="197"/>
      <c r="Q63" s="197"/>
      <c r="R63" s="197"/>
      <c r="S63" s="197"/>
      <c r="T63" s="197"/>
      <c r="U63" s="197"/>
      <c r="AB63" s="128"/>
      <c r="AC63" s="128"/>
    </row>
    <row r="64" spans="1:29" s="129" customFormat="1" ht="15" hidden="1" customHeight="1" x14ac:dyDescent="0.2">
      <c r="A64" s="414"/>
      <c r="B64" s="197"/>
      <c r="C64" s="127"/>
      <c r="D64" s="127"/>
      <c r="E64" s="127"/>
      <c r="F64" s="197"/>
      <c r="G64" s="200"/>
      <c r="H64" s="197" t="e">
        <f>H63/1400</f>
        <v>#VALUE!</v>
      </c>
      <c r="I64" s="201" t="e">
        <f>IF((G63-H63)&lt;0,0,(G63-H63))</f>
        <v>#VALUE!</v>
      </c>
      <c r="J64" s="197"/>
      <c r="K64" s="201"/>
      <c r="L64" s="197"/>
      <c r="M64" s="200" t="e">
        <f>I64*'Foglio di base'!AH11%</f>
        <v>#VALUE!</v>
      </c>
      <c r="N64" s="197" t="s">
        <v>21</v>
      </c>
      <c r="O64" s="197"/>
      <c r="P64" s="197"/>
      <c r="Q64" s="197"/>
      <c r="R64" s="197"/>
      <c r="S64" s="197"/>
      <c r="T64" s="197"/>
      <c r="U64" s="197"/>
      <c r="AB64" s="128"/>
      <c r="AC64" s="128"/>
    </row>
    <row r="65" spans="1:29" s="127" customFormat="1" hidden="1" x14ac:dyDescent="0.2">
      <c r="A65" s="415"/>
      <c r="B65" s="197"/>
      <c r="F65" s="197"/>
      <c r="G65" s="197"/>
      <c r="H65" s="197"/>
      <c r="I65" s="201"/>
      <c r="J65" s="197"/>
      <c r="K65" s="197"/>
      <c r="L65" s="197"/>
      <c r="M65" s="200" t="e">
        <f>ROUND((M64-M63)/5,2)*5</f>
        <v>#VALUE!</v>
      </c>
      <c r="N65" s="197" t="s">
        <v>23</v>
      </c>
      <c r="O65" s="197"/>
      <c r="P65" s="197"/>
      <c r="Q65" s="197"/>
      <c r="R65" s="197"/>
      <c r="S65" s="197"/>
      <c r="T65" s="197"/>
      <c r="U65" s="197"/>
      <c r="AB65" s="128"/>
      <c r="AC65" s="128"/>
    </row>
    <row r="66" spans="1:29" s="127" customFormat="1" hidden="1" x14ac:dyDescent="0.2">
      <c r="A66" s="415"/>
      <c r="B66" s="196"/>
      <c r="F66" s="196"/>
      <c r="G66" s="196"/>
      <c r="H66" s="196"/>
      <c r="I66" s="196"/>
      <c r="J66" s="196"/>
      <c r="K66" s="196"/>
      <c r="L66" s="196"/>
      <c r="M66" s="196"/>
      <c r="N66" s="196"/>
      <c r="O66" s="196"/>
      <c r="P66" s="196"/>
      <c r="Q66" s="196"/>
      <c r="R66" s="196"/>
      <c r="S66" s="196"/>
      <c r="T66" s="196"/>
      <c r="U66" s="196"/>
      <c r="AB66" s="128"/>
      <c r="AC66" s="128"/>
    </row>
    <row r="67" spans="1:29" s="129" customFormat="1" ht="15" hidden="1" customHeight="1" x14ac:dyDescent="0.2">
      <c r="A67" s="414"/>
      <c r="B67" s="196"/>
      <c r="C67" s="127"/>
      <c r="D67" s="127"/>
      <c r="E67" s="127"/>
      <c r="F67" s="196"/>
      <c r="G67" s="198" t="s">
        <v>18</v>
      </c>
      <c r="H67" s="198" t="s">
        <v>27</v>
      </c>
      <c r="I67" s="196"/>
      <c r="J67" s="196"/>
      <c r="K67" s="196"/>
      <c r="L67" s="196"/>
      <c r="M67" s="196"/>
      <c r="N67" s="196"/>
      <c r="O67" s="196"/>
      <c r="P67" s="196"/>
      <c r="Q67" s="196"/>
      <c r="R67" s="196"/>
      <c r="S67" s="196"/>
      <c r="T67" s="196"/>
      <c r="U67" s="196"/>
      <c r="AB67" s="128"/>
      <c r="AC67" s="128"/>
    </row>
    <row r="68" spans="1:29" s="129" customFormat="1" ht="15" hidden="1" customHeight="1" x14ac:dyDescent="0.2">
      <c r="A68" s="414"/>
      <c r="B68" s="197"/>
      <c r="C68" s="127"/>
      <c r="D68" s="127"/>
      <c r="E68" s="127"/>
      <c r="F68" s="200"/>
      <c r="G68" s="200" t="e">
        <f>IF(W26=1,0,(E26+F26+G26))</f>
        <v>#VALUE!</v>
      </c>
      <c r="H68" s="205" t="e">
        <f>IF(G68&gt;0,1,0)</f>
        <v>#VALUE!</v>
      </c>
      <c r="I68" s="200" t="e">
        <f>G68</f>
        <v>#VALUE!</v>
      </c>
      <c r="J68" s="197"/>
      <c r="K68" s="200"/>
      <c r="L68" s="197"/>
      <c r="M68" s="200" t="e">
        <f>I68*1.1%</f>
        <v>#VALUE!</v>
      </c>
      <c r="N68" s="197"/>
      <c r="O68" s="197"/>
      <c r="P68" s="197"/>
      <c r="Q68" s="197"/>
      <c r="R68" s="197"/>
      <c r="S68" s="197"/>
      <c r="T68" s="197"/>
      <c r="U68" s="197"/>
      <c r="AB68" s="128"/>
      <c r="AC68" s="128"/>
    </row>
    <row r="69" spans="1:29" s="129" customFormat="1" ht="15" hidden="1" customHeight="1" x14ac:dyDescent="0.2">
      <c r="A69" s="414"/>
      <c r="B69" s="197"/>
      <c r="C69" s="127"/>
      <c r="D69" s="127"/>
      <c r="E69" s="127"/>
      <c r="F69" s="200"/>
      <c r="G69" s="200" t="e">
        <f t="shared" ref="G69:G79" si="15">IF(W27=1,0,(E27+F27+G27))</f>
        <v>#VALUE!</v>
      </c>
      <c r="H69" s="205" t="e">
        <f t="shared" ref="H69:H79" si="16">IF(G69&gt;0,1,0)</f>
        <v>#VALUE!</v>
      </c>
      <c r="I69" s="200" t="e">
        <f t="shared" ref="I69:I79" si="17">G69</f>
        <v>#VALUE!</v>
      </c>
      <c r="J69" s="197"/>
      <c r="K69" s="201"/>
      <c r="L69" s="202"/>
      <c r="M69" s="200" t="e">
        <f t="shared" ref="M69:M79" si="18">I69*1.1%</f>
        <v>#VALUE!</v>
      </c>
      <c r="N69" s="203"/>
      <c r="O69" s="197"/>
      <c r="P69" s="197"/>
      <c r="Q69" s="197"/>
      <c r="R69" s="197"/>
      <c r="S69" s="197"/>
      <c r="T69" s="197"/>
      <c r="U69" s="197"/>
      <c r="AB69" s="128"/>
      <c r="AC69" s="128"/>
    </row>
    <row r="70" spans="1:29" s="129" customFormat="1" ht="15" hidden="1" customHeight="1" x14ac:dyDescent="0.2">
      <c r="A70" s="414"/>
      <c r="B70" s="197"/>
      <c r="C70" s="127"/>
      <c r="D70" s="127"/>
      <c r="E70" s="127"/>
      <c r="F70" s="200"/>
      <c r="G70" s="200" t="e">
        <f t="shared" si="15"/>
        <v>#VALUE!</v>
      </c>
      <c r="H70" s="205" t="e">
        <f t="shared" si="16"/>
        <v>#VALUE!</v>
      </c>
      <c r="I70" s="200" t="e">
        <f t="shared" si="17"/>
        <v>#VALUE!</v>
      </c>
      <c r="J70" s="197"/>
      <c r="K70" s="201"/>
      <c r="L70" s="202"/>
      <c r="M70" s="200" t="e">
        <f t="shared" si="18"/>
        <v>#VALUE!</v>
      </c>
      <c r="N70" s="203"/>
      <c r="O70" s="197"/>
      <c r="P70" s="197"/>
      <c r="Q70" s="197"/>
      <c r="R70" s="197"/>
      <c r="S70" s="197"/>
      <c r="T70" s="197"/>
      <c r="U70" s="197"/>
      <c r="AB70" s="128"/>
      <c r="AC70" s="128"/>
    </row>
    <row r="71" spans="1:29" s="129" customFormat="1" ht="15" hidden="1" customHeight="1" x14ac:dyDescent="0.2">
      <c r="A71" s="414"/>
      <c r="B71" s="197"/>
      <c r="C71" s="127"/>
      <c r="D71" s="127"/>
      <c r="E71" s="127"/>
      <c r="F71" s="200"/>
      <c r="G71" s="200" t="e">
        <f t="shared" si="15"/>
        <v>#VALUE!</v>
      </c>
      <c r="H71" s="205" t="e">
        <f t="shared" si="16"/>
        <v>#VALUE!</v>
      </c>
      <c r="I71" s="200" t="e">
        <f t="shared" si="17"/>
        <v>#VALUE!</v>
      </c>
      <c r="J71" s="197"/>
      <c r="K71" s="201"/>
      <c r="L71" s="202"/>
      <c r="M71" s="200" t="e">
        <f t="shared" si="18"/>
        <v>#VALUE!</v>
      </c>
      <c r="N71" s="204"/>
      <c r="O71" s="197"/>
      <c r="P71" s="197"/>
      <c r="Q71" s="197"/>
      <c r="R71" s="197"/>
      <c r="S71" s="197"/>
      <c r="T71" s="197"/>
      <c r="U71" s="197"/>
      <c r="AB71" s="128"/>
      <c r="AC71" s="128"/>
    </row>
    <row r="72" spans="1:29" s="129" customFormat="1" ht="15" hidden="1" customHeight="1" x14ac:dyDescent="0.2">
      <c r="A72" s="414"/>
      <c r="B72" s="197"/>
      <c r="C72" s="127"/>
      <c r="D72" s="127"/>
      <c r="E72" s="127"/>
      <c r="F72" s="200"/>
      <c r="G72" s="200" t="e">
        <f t="shared" si="15"/>
        <v>#VALUE!</v>
      </c>
      <c r="H72" s="205" t="e">
        <f t="shared" si="16"/>
        <v>#VALUE!</v>
      </c>
      <c r="I72" s="200" t="e">
        <f t="shared" si="17"/>
        <v>#VALUE!</v>
      </c>
      <c r="J72" s="197"/>
      <c r="K72" s="201"/>
      <c r="L72" s="197"/>
      <c r="M72" s="200" t="e">
        <f t="shared" si="18"/>
        <v>#VALUE!</v>
      </c>
      <c r="N72" s="197"/>
      <c r="O72" s="197"/>
      <c r="P72" s="197"/>
      <c r="Q72" s="197"/>
      <c r="R72" s="197"/>
      <c r="S72" s="197"/>
      <c r="T72" s="197"/>
      <c r="U72" s="197"/>
      <c r="AB72" s="128"/>
      <c r="AC72" s="128"/>
    </row>
    <row r="73" spans="1:29" s="129" customFormat="1" ht="15" hidden="1" customHeight="1" x14ac:dyDescent="0.2">
      <c r="A73" s="414"/>
      <c r="B73" s="197"/>
      <c r="C73" s="127"/>
      <c r="D73" s="127"/>
      <c r="E73" s="127"/>
      <c r="F73" s="200"/>
      <c r="G73" s="200" t="e">
        <f t="shared" si="15"/>
        <v>#VALUE!</v>
      </c>
      <c r="H73" s="205" t="e">
        <f t="shared" si="16"/>
        <v>#VALUE!</v>
      </c>
      <c r="I73" s="200" t="e">
        <f t="shared" si="17"/>
        <v>#VALUE!</v>
      </c>
      <c r="J73" s="197"/>
      <c r="K73" s="201"/>
      <c r="L73" s="197"/>
      <c r="M73" s="200" t="e">
        <f t="shared" si="18"/>
        <v>#VALUE!</v>
      </c>
      <c r="N73" s="197"/>
      <c r="O73" s="197"/>
      <c r="P73" s="197"/>
      <c r="Q73" s="197"/>
      <c r="R73" s="197"/>
      <c r="S73" s="197"/>
      <c r="T73" s="197"/>
      <c r="U73" s="197"/>
      <c r="AB73" s="128"/>
      <c r="AC73" s="128"/>
    </row>
    <row r="74" spans="1:29" s="129" customFormat="1" ht="15" hidden="1" customHeight="1" x14ac:dyDescent="0.2">
      <c r="A74" s="414"/>
      <c r="B74" s="197"/>
      <c r="C74" s="127"/>
      <c r="D74" s="127"/>
      <c r="E74" s="127"/>
      <c r="F74" s="200"/>
      <c r="G74" s="200" t="e">
        <f t="shared" si="15"/>
        <v>#VALUE!</v>
      </c>
      <c r="H74" s="205" t="e">
        <f t="shared" si="16"/>
        <v>#VALUE!</v>
      </c>
      <c r="I74" s="200" t="e">
        <f t="shared" si="17"/>
        <v>#VALUE!</v>
      </c>
      <c r="J74" s="197"/>
      <c r="K74" s="201"/>
      <c r="L74" s="197"/>
      <c r="M74" s="200" t="e">
        <f t="shared" si="18"/>
        <v>#VALUE!</v>
      </c>
      <c r="N74" s="197"/>
      <c r="O74" s="197"/>
      <c r="P74" s="197"/>
      <c r="Q74" s="197"/>
      <c r="R74" s="197"/>
      <c r="S74" s="197"/>
      <c r="T74" s="197"/>
      <c r="U74" s="197"/>
      <c r="AB74" s="128"/>
      <c r="AC74" s="128"/>
    </row>
    <row r="75" spans="1:29" s="129" customFormat="1" ht="15" hidden="1" customHeight="1" x14ac:dyDescent="0.2">
      <c r="A75" s="414"/>
      <c r="B75" s="197"/>
      <c r="C75" s="127"/>
      <c r="D75" s="127"/>
      <c r="E75" s="127"/>
      <c r="F75" s="200"/>
      <c r="G75" s="200" t="e">
        <f t="shared" si="15"/>
        <v>#VALUE!</v>
      </c>
      <c r="H75" s="205" t="e">
        <f t="shared" si="16"/>
        <v>#VALUE!</v>
      </c>
      <c r="I75" s="200" t="e">
        <f t="shared" si="17"/>
        <v>#VALUE!</v>
      </c>
      <c r="J75" s="197"/>
      <c r="K75" s="201"/>
      <c r="L75" s="197"/>
      <c r="M75" s="200" t="e">
        <f t="shared" si="18"/>
        <v>#VALUE!</v>
      </c>
      <c r="N75" s="197"/>
      <c r="O75" s="197"/>
      <c r="P75" s="197"/>
      <c r="Q75" s="197"/>
      <c r="R75" s="197"/>
      <c r="S75" s="197"/>
      <c r="T75" s="197"/>
      <c r="U75" s="197"/>
      <c r="AB75" s="128"/>
      <c r="AC75" s="128"/>
    </row>
    <row r="76" spans="1:29" s="129" customFormat="1" ht="15" hidden="1" customHeight="1" x14ac:dyDescent="0.2">
      <c r="A76" s="414"/>
      <c r="B76" s="197"/>
      <c r="C76" s="127"/>
      <c r="D76" s="127"/>
      <c r="E76" s="127"/>
      <c r="F76" s="200"/>
      <c r="G76" s="200" t="e">
        <f t="shared" si="15"/>
        <v>#VALUE!</v>
      </c>
      <c r="H76" s="205" t="e">
        <f t="shared" si="16"/>
        <v>#VALUE!</v>
      </c>
      <c r="I76" s="200" t="e">
        <f t="shared" si="17"/>
        <v>#VALUE!</v>
      </c>
      <c r="J76" s="197"/>
      <c r="K76" s="201"/>
      <c r="L76" s="197"/>
      <c r="M76" s="200" t="e">
        <f t="shared" si="18"/>
        <v>#VALUE!</v>
      </c>
      <c r="N76" s="197"/>
      <c r="O76" s="197"/>
      <c r="P76" s="197"/>
      <c r="Q76" s="197"/>
      <c r="R76" s="197"/>
      <c r="S76" s="197"/>
      <c r="T76" s="197"/>
      <c r="U76" s="197"/>
      <c r="AB76" s="128"/>
      <c r="AC76" s="128"/>
    </row>
    <row r="77" spans="1:29" s="129" customFormat="1" ht="15" hidden="1" customHeight="1" x14ac:dyDescent="0.2">
      <c r="A77" s="414"/>
      <c r="B77" s="197"/>
      <c r="C77" s="127"/>
      <c r="D77" s="127"/>
      <c r="E77" s="127"/>
      <c r="F77" s="200"/>
      <c r="G77" s="200" t="e">
        <f t="shared" si="15"/>
        <v>#VALUE!</v>
      </c>
      <c r="H77" s="205" t="e">
        <f t="shared" si="16"/>
        <v>#VALUE!</v>
      </c>
      <c r="I77" s="200" t="e">
        <f t="shared" si="17"/>
        <v>#VALUE!</v>
      </c>
      <c r="J77" s="197"/>
      <c r="K77" s="201"/>
      <c r="L77" s="197"/>
      <c r="M77" s="200" t="e">
        <f t="shared" si="18"/>
        <v>#VALUE!</v>
      </c>
      <c r="N77" s="197"/>
      <c r="O77" s="197"/>
      <c r="P77" s="197"/>
      <c r="Q77" s="197"/>
      <c r="R77" s="197"/>
      <c r="S77" s="197"/>
      <c r="T77" s="197"/>
      <c r="U77" s="197"/>
      <c r="AB77" s="128"/>
      <c r="AC77" s="128"/>
    </row>
    <row r="78" spans="1:29" s="129" customFormat="1" ht="15" hidden="1" customHeight="1" x14ac:dyDescent="0.2">
      <c r="A78" s="414"/>
      <c r="B78" s="197"/>
      <c r="C78" s="127"/>
      <c r="D78" s="127"/>
      <c r="E78" s="127"/>
      <c r="F78" s="200"/>
      <c r="G78" s="200" t="e">
        <f t="shared" si="15"/>
        <v>#VALUE!</v>
      </c>
      <c r="H78" s="205" t="e">
        <f t="shared" si="16"/>
        <v>#VALUE!</v>
      </c>
      <c r="I78" s="200" t="e">
        <f t="shared" si="17"/>
        <v>#VALUE!</v>
      </c>
      <c r="J78" s="197"/>
      <c r="K78" s="201"/>
      <c r="L78" s="197"/>
      <c r="M78" s="200" t="e">
        <f t="shared" si="18"/>
        <v>#VALUE!</v>
      </c>
      <c r="N78" s="197"/>
      <c r="O78" s="197"/>
      <c r="P78" s="197"/>
      <c r="Q78" s="197"/>
      <c r="R78" s="197"/>
      <c r="S78" s="197"/>
      <c r="T78" s="197"/>
      <c r="U78" s="197"/>
      <c r="AB78" s="128"/>
      <c r="AC78" s="128"/>
    </row>
    <row r="79" spans="1:29" s="129" customFormat="1" ht="15" hidden="1" customHeight="1" x14ac:dyDescent="0.2">
      <c r="A79" s="414"/>
      <c r="B79" s="197"/>
      <c r="C79" s="127"/>
      <c r="D79" s="127"/>
      <c r="E79" s="127"/>
      <c r="F79" s="200"/>
      <c r="G79" s="200" t="e">
        <f t="shared" si="15"/>
        <v>#VALUE!</v>
      </c>
      <c r="H79" s="205" t="e">
        <f t="shared" si="16"/>
        <v>#VALUE!</v>
      </c>
      <c r="I79" s="200" t="e">
        <f t="shared" si="17"/>
        <v>#VALUE!</v>
      </c>
      <c r="J79" s="197"/>
      <c r="K79" s="201"/>
      <c r="L79" s="197"/>
      <c r="M79" s="200" t="e">
        <f t="shared" si="18"/>
        <v>#VALUE!</v>
      </c>
      <c r="N79" s="197"/>
      <c r="O79" s="197"/>
      <c r="P79" s="197"/>
      <c r="Q79" s="197"/>
      <c r="R79" s="197"/>
      <c r="S79" s="197"/>
      <c r="T79" s="197"/>
      <c r="U79" s="197"/>
      <c r="AB79" s="128"/>
      <c r="AC79" s="128"/>
    </row>
    <row r="80" spans="1:29" s="129" customFormat="1" ht="15" hidden="1" customHeight="1" x14ac:dyDescent="0.2">
      <c r="A80" s="414"/>
      <c r="B80" s="197"/>
      <c r="C80" s="127"/>
      <c r="D80" s="127"/>
      <c r="E80" s="127"/>
      <c r="F80" s="197"/>
      <c r="G80" s="200"/>
      <c r="H80" s="205"/>
      <c r="I80" s="200" t="e">
        <f>SUM(I68:I79)</f>
        <v>#VALUE!</v>
      </c>
      <c r="J80" s="197"/>
      <c r="K80" s="201"/>
      <c r="L80" s="197"/>
      <c r="M80" s="200" t="e">
        <f>SUM(M68:M79)</f>
        <v>#VALUE!</v>
      </c>
      <c r="N80" s="197" t="s">
        <v>25</v>
      </c>
      <c r="O80" s="197"/>
      <c r="P80" s="197"/>
      <c r="Q80" s="197"/>
      <c r="R80" s="197"/>
      <c r="S80" s="197"/>
      <c r="T80" s="197"/>
      <c r="U80" s="197"/>
      <c r="AB80" s="128"/>
      <c r="AC80" s="128"/>
    </row>
    <row r="81" spans="1:29" s="129" customFormat="1" ht="15" hidden="1" customHeight="1" x14ac:dyDescent="0.2">
      <c r="A81" s="414"/>
      <c r="B81" s="197"/>
      <c r="C81" s="127"/>
      <c r="D81" s="127"/>
      <c r="E81" s="127"/>
      <c r="F81" s="197"/>
      <c r="G81" s="200"/>
      <c r="H81" s="205" t="e">
        <f>SUM(H68:H79)</f>
        <v>#VALUE!</v>
      </c>
      <c r="I81" s="200" t="e">
        <f>148200/12*H81</f>
        <v>#VALUE!</v>
      </c>
      <c r="J81" s="197" t="s">
        <v>28</v>
      </c>
      <c r="K81" s="201"/>
      <c r="L81" s="197"/>
      <c r="M81" s="200" t="e">
        <f>I81*1.1%</f>
        <v>#VALUE!</v>
      </c>
      <c r="N81" s="197" t="s">
        <v>26</v>
      </c>
      <c r="O81" s="197"/>
      <c r="P81" s="197"/>
      <c r="Q81" s="197"/>
      <c r="R81" s="197"/>
      <c r="S81" s="197"/>
      <c r="T81" s="197"/>
      <c r="U81" s="197"/>
      <c r="AB81" s="128"/>
      <c r="AC81" s="128"/>
    </row>
    <row r="82" spans="1:29" s="127" customFormat="1" hidden="1" x14ac:dyDescent="0.2">
      <c r="A82" s="415"/>
      <c r="B82" s="197"/>
      <c r="F82" s="197"/>
      <c r="G82" s="197"/>
      <c r="H82" s="129"/>
      <c r="I82" s="201"/>
      <c r="J82" s="197"/>
      <c r="K82" s="197"/>
      <c r="L82" s="197"/>
      <c r="M82" s="200" t="e">
        <f>ROUND((M81-M80)/5,2)*5</f>
        <v>#VALUE!</v>
      </c>
      <c r="N82" s="197" t="s">
        <v>22</v>
      </c>
      <c r="O82" s="197"/>
      <c r="P82" s="197"/>
      <c r="Q82" s="197"/>
      <c r="R82" s="197"/>
      <c r="S82" s="197"/>
      <c r="T82" s="197"/>
      <c r="U82" s="197"/>
      <c r="AB82" s="128"/>
      <c r="AC82" s="128"/>
    </row>
    <row r="83" spans="1:29" s="127" customFormat="1" x14ac:dyDescent="0.2">
      <c r="A83" s="196"/>
      <c r="B83" s="196"/>
      <c r="F83" s="196"/>
      <c r="G83" s="196"/>
      <c r="H83" s="196"/>
      <c r="I83" s="196"/>
      <c r="J83" s="196"/>
      <c r="K83" s="196"/>
      <c r="L83" s="196"/>
      <c r="M83" s="196"/>
      <c r="N83" s="196"/>
      <c r="O83" s="196"/>
      <c r="P83" s="196"/>
      <c r="Q83" s="196"/>
      <c r="R83" s="196"/>
      <c r="AB83" s="128"/>
      <c r="AC83" s="128"/>
    </row>
    <row r="84" spans="1:29" s="127" customFormat="1" x14ac:dyDescent="0.2">
      <c r="A84" s="196"/>
      <c r="B84" s="196"/>
      <c r="F84" s="196"/>
      <c r="G84" s="196"/>
      <c r="H84" s="196"/>
      <c r="I84" s="196"/>
      <c r="J84" s="196"/>
      <c r="K84" s="196"/>
      <c r="L84" s="196"/>
      <c r="M84" s="196"/>
      <c r="N84" s="196"/>
      <c r="O84" s="196"/>
      <c r="P84" s="196"/>
      <c r="Q84" s="196"/>
      <c r="R84" s="196"/>
      <c r="AB84" s="128"/>
      <c r="AC84" s="128"/>
    </row>
    <row r="85" spans="1:29" s="127" customFormat="1" x14ac:dyDescent="0.2">
      <c r="B85" s="196"/>
      <c r="F85" s="196"/>
      <c r="G85" s="196"/>
      <c r="H85" s="196"/>
      <c r="I85" s="196"/>
      <c r="J85" s="196"/>
      <c r="K85" s="196"/>
      <c r="L85" s="196"/>
      <c r="M85" s="196"/>
      <c r="N85" s="196"/>
      <c r="O85" s="196"/>
      <c r="P85" s="196"/>
      <c r="Q85" s="196"/>
      <c r="R85" s="196"/>
      <c r="AB85" s="128"/>
      <c r="AC85" s="128"/>
    </row>
    <row r="86" spans="1:29" s="127" customFormat="1" x14ac:dyDescent="0.2">
      <c r="AB86" s="128"/>
      <c r="AC86" s="128"/>
    </row>
    <row r="87" spans="1:29" s="127" customFormat="1" x14ac:dyDescent="0.2">
      <c r="AB87" s="128"/>
      <c r="AC87" s="128"/>
    </row>
    <row r="88" spans="1:29" s="127" customFormat="1" x14ac:dyDescent="0.2">
      <c r="AB88" s="128"/>
      <c r="AC88" s="128"/>
    </row>
    <row r="89" spans="1:29" s="127" customFormat="1" x14ac:dyDescent="0.2">
      <c r="AB89" s="128"/>
      <c r="AC89" s="128"/>
    </row>
    <row r="90" spans="1:29" s="127" customFormat="1" x14ac:dyDescent="0.2">
      <c r="AB90" s="128"/>
      <c r="AC90" s="128"/>
    </row>
    <row r="91" spans="1:29" s="127" customFormat="1" x14ac:dyDescent="0.2">
      <c r="AB91" s="128"/>
      <c r="AC91" s="128"/>
    </row>
    <row r="92" spans="1:29" s="127" customFormat="1" x14ac:dyDescent="0.2">
      <c r="AB92" s="128"/>
      <c r="AC92" s="128"/>
    </row>
    <row r="93" spans="1:29" s="127" customFormat="1" x14ac:dyDescent="0.2">
      <c r="AB93" s="128"/>
      <c r="AC93" s="128"/>
    </row>
    <row r="94" spans="1:29" s="127" customFormat="1" x14ac:dyDescent="0.2">
      <c r="AB94" s="128"/>
      <c r="AC94" s="128"/>
    </row>
    <row r="95" spans="1:29" s="127" customFormat="1" x14ac:dyDescent="0.2">
      <c r="AB95" s="128"/>
      <c r="AC95" s="128"/>
    </row>
    <row r="96" spans="1:29" s="127" customFormat="1" x14ac:dyDescent="0.2">
      <c r="AB96" s="128"/>
      <c r="AC96" s="128"/>
    </row>
    <row r="97" spans="4:31" s="79" customFormat="1" x14ac:dyDescent="0.2">
      <c r="D97" s="195"/>
      <c r="V97" s="114"/>
      <c r="W97" s="114"/>
      <c r="X97" s="114"/>
      <c r="Y97" s="114"/>
      <c r="Z97" s="114"/>
      <c r="AA97" s="114"/>
      <c r="AB97" s="115"/>
      <c r="AC97" s="115"/>
      <c r="AD97" s="127"/>
      <c r="AE97" s="127"/>
    </row>
    <row r="98" spans="4:31" s="79" customFormat="1" x14ac:dyDescent="0.2">
      <c r="D98" s="195"/>
      <c r="V98" s="114"/>
      <c r="W98" s="114"/>
      <c r="X98" s="114"/>
      <c r="Y98" s="114"/>
      <c r="Z98" s="114"/>
      <c r="AA98" s="114"/>
      <c r="AB98" s="115"/>
      <c r="AC98" s="115"/>
      <c r="AD98" s="127"/>
      <c r="AE98" s="127"/>
    </row>
    <row r="99" spans="4:31" s="79" customFormat="1" x14ac:dyDescent="0.2">
      <c r="D99" s="195"/>
      <c r="E99" s="195"/>
      <c r="V99" s="114"/>
      <c r="W99" s="114"/>
      <c r="X99" s="114"/>
      <c r="Y99" s="114"/>
      <c r="Z99" s="114"/>
      <c r="AA99" s="114"/>
      <c r="AB99" s="115"/>
      <c r="AC99" s="115"/>
      <c r="AD99" s="127"/>
      <c r="AE99" s="127"/>
    </row>
    <row r="100" spans="4:31" s="79" customFormat="1" x14ac:dyDescent="0.2">
      <c r="V100" s="114"/>
      <c r="W100" s="114"/>
      <c r="X100" s="114"/>
      <c r="Y100" s="114"/>
      <c r="Z100" s="114"/>
      <c r="AA100" s="114"/>
      <c r="AB100" s="115"/>
      <c r="AC100" s="115"/>
      <c r="AD100" s="127"/>
      <c r="AE100" s="127"/>
    </row>
    <row r="101" spans="4:31" s="79" customFormat="1" x14ac:dyDescent="0.2">
      <c r="V101" s="114"/>
      <c r="W101" s="114"/>
      <c r="X101" s="114"/>
      <c r="Y101" s="114"/>
      <c r="Z101" s="114"/>
      <c r="AA101" s="114"/>
      <c r="AB101" s="115"/>
      <c r="AC101" s="115"/>
      <c r="AD101" s="127"/>
      <c r="AE101" s="127"/>
    </row>
    <row r="102" spans="4:31" s="79" customFormat="1" x14ac:dyDescent="0.2">
      <c r="V102" s="114"/>
      <c r="W102" s="114"/>
      <c r="X102" s="114"/>
      <c r="Y102" s="114"/>
      <c r="Z102" s="114"/>
      <c r="AA102" s="114"/>
      <c r="AB102" s="115"/>
      <c r="AC102" s="115"/>
      <c r="AD102" s="127"/>
      <c r="AE102" s="127"/>
    </row>
    <row r="103" spans="4:31" s="79" customFormat="1" x14ac:dyDescent="0.2">
      <c r="V103" s="114"/>
      <c r="W103" s="114"/>
      <c r="X103" s="114"/>
      <c r="Y103" s="114"/>
      <c r="Z103" s="114"/>
      <c r="AA103" s="114"/>
      <c r="AB103" s="115"/>
      <c r="AC103" s="115"/>
      <c r="AD103" s="127"/>
      <c r="AE103" s="127"/>
    </row>
  </sheetData>
  <sheetProtection algorithmName="SHA-512" hashValue="B0nkgP5XA9QLfeVkwZ2QOtocpqJEAAjA++jy0dxgk32uOEk/0sJGRKWRtYZAbZbP9j05a9TYJq8AnS7X6i9NxA==" saltValue="chF5W/6mVcW4MzFUDENfig==" spinCount="100000" sheet="1" selectLockedCells="1"/>
  <mergeCells count="59">
    <mergeCell ref="C43:K43"/>
    <mergeCell ref="M43:N45"/>
    <mergeCell ref="Q43:T45"/>
    <mergeCell ref="C44:K44"/>
    <mergeCell ref="C45:K45"/>
    <mergeCell ref="S36:T36"/>
    <mergeCell ref="S37:T37"/>
    <mergeCell ref="S38:T38"/>
    <mergeCell ref="S39:T39"/>
    <mergeCell ref="C40:D40"/>
    <mergeCell ref="S40:T40"/>
    <mergeCell ref="S31:T31"/>
    <mergeCell ref="S32:T32"/>
    <mergeCell ref="S33:T33"/>
    <mergeCell ref="S34:T34"/>
    <mergeCell ref="S35:T35"/>
    <mergeCell ref="S26:T26"/>
    <mergeCell ref="S27:T27"/>
    <mergeCell ref="S28:T28"/>
    <mergeCell ref="S29:T29"/>
    <mergeCell ref="S30:T30"/>
    <mergeCell ref="C25:D25"/>
    <mergeCell ref="S25:T25"/>
    <mergeCell ref="K22:K24"/>
    <mergeCell ref="L22:L23"/>
    <mergeCell ref="M22:M23"/>
    <mergeCell ref="Q22:Q23"/>
    <mergeCell ref="R22:R23"/>
    <mergeCell ref="S22:T24"/>
    <mergeCell ref="E23:E24"/>
    <mergeCell ref="F23:F24"/>
    <mergeCell ref="C20:F20"/>
    <mergeCell ref="N22:N23"/>
    <mergeCell ref="O22:O23"/>
    <mergeCell ref="P22:P23"/>
    <mergeCell ref="C22:D24"/>
    <mergeCell ref="E22:F22"/>
    <mergeCell ref="G22:G24"/>
    <mergeCell ref="H22:H24"/>
    <mergeCell ref="I22:I23"/>
    <mergeCell ref="J22:J24"/>
    <mergeCell ref="C17:G18"/>
    <mergeCell ref="K17:M17"/>
    <mergeCell ref="N17:T17"/>
    <mergeCell ref="C19:G19"/>
    <mergeCell ref="N19:T19"/>
    <mergeCell ref="K11:M11"/>
    <mergeCell ref="C13:G14"/>
    <mergeCell ref="K13:M13"/>
    <mergeCell ref="N13:T13"/>
    <mergeCell ref="C15:G16"/>
    <mergeCell ref="K15:M15"/>
    <mergeCell ref="N15:T15"/>
    <mergeCell ref="A3:L4"/>
    <mergeCell ref="S6:T6"/>
    <mergeCell ref="F8:H8"/>
    <mergeCell ref="M8:T8"/>
    <mergeCell ref="C10:E10"/>
    <mergeCell ref="I6:O6"/>
  </mergeCells>
  <conditionalFormatting sqref="Q8:R8">
    <cfRule type="expression" dxfId="116" priority="10" stopIfTrue="1">
      <formula>W17=1</formula>
    </cfRule>
  </conditionalFormatting>
  <conditionalFormatting sqref="S8:T8">
    <cfRule type="expression" dxfId="115" priority="11" stopIfTrue="1">
      <formula>AB17=1</formula>
    </cfRule>
  </conditionalFormatting>
  <conditionalFormatting sqref="E40:O40 H38:J39 L26:M39 Q40:R40 R26:R39 H26:I37">
    <cfRule type="cellIs" dxfId="114" priority="8" stopIfTrue="1" operator="equal">
      <formula>0</formula>
    </cfRule>
  </conditionalFormatting>
  <conditionalFormatting sqref="G10">
    <cfRule type="cellIs" priority="9" stopIfTrue="1" operator="equal">
      <formula>0</formula>
    </cfRule>
  </conditionalFormatting>
  <conditionalFormatting sqref="N8:O8">
    <cfRule type="expression" dxfId="113" priority="12" stopIfTrue="1">
      <formula>U17=1</formula>
    </cfRule>
  </conditionalFormatting>
  <conditionalFormatting sqref="P8">
    <cfRule type="expression" dxfId="112" priority="7" stopIfTrue="1">
      <formula>V17=1</formula>
    </cfRule>
  </conditionalFormatting>
  <conditionalFormatting sqref="P40">
    <cfRule type="cellIs" dxfId="111" priority="6" stopIfTrue="1" operator="equal">
      <formula>0</formula>
    </cfRule>
  </conditionalFormatting>
  <conditionalFormatting sqref="N26:N37">
    <cfRule type="cellIs" dxfId="110" priority="4" stopIfTrue="1" operator="equal">
      <formula>0</formula>
    </cfRule>
    <cfRule type="expression" dxfId="109" priority="5" stopIfTrue="1">
      <formula>$N$24&lt;&gt;""</formula>
    </cfRule>
  </conditionalFormatting>
  <conditionalFormatting sqref="O26:Q37">
    <cfRule type="cellIs" dxfId="108" priority="2" stopIfTrue="1" operator="equal">
      <formula>0</formula>
    </cfRule>
    <cfRule type="expression" dxfId="107" priority="3" stopIfTrue="1">
      <formula>$N$24&lt;&gt;""</formula>
    </cfRule>
  </conditionalFormatting>
  <conditionalFormatting sqref="M8">
    <cfRule type="expression" dxfId="106" priority="13" stopIfTrue="1">
      <formula>N17=1</formula>
    </cfRule>
  </conditionalFormatting>
  <conditionalFormatting sqref="C38 J38">
    <cfRule type="expression" dxfId="105" priority="1" stopIfTrue="1">
      <formula>$E$40+$F$40+$G$40=0</formula>
    </cfRule>
  </conditionalFormatting>
  <printOptions horizontalCentered="1"/>
  <pageMargins left="0.15748031496062992" right="0.15748031496062992" top="0.19685039370078741" bottom="0.19685039370078741" header="0.78740157480314965" footer="0.51181102362204722"/>
  <pageSetup paperSize="9" scale="76"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FFCC"/>
    <pageSetUpPr fitToPage="1"/>
  </sheetPr>
  <dimension ref="A1:AE103"/>
  <sheetViews>
    <sheetView showGridLines="0" showRowColHeaders="0" zoomScaleNormal="100" workbookViewId="0">
      <selection activeCell="E26" sqref="E26"/>
    </sheetView>
  </sheetViews>
  <sheetFormatPr baseColWidth="10" defaultRowHeight="15" x14ac:dyDescent="0.2"/>
  <cols>
    <col min="1" max="1" width="5.42578125" style="28" customWidth="1"/>
    <col min="2" max="2" width="2.42578125" style="28" customWidth="1"/>
    <col min="3" max="3" width="3" style="28" customWidth="1"/>
    <col min="4" max="4" width="6.5703125" style="28" customWidth="1"/>
    <col min="5" max="5" width="12.28515625" style="28" customWidth="1"/>
    <col min="6" max="6" width="13.7109375" style="28" customWidth="1"/>
    <col min="7" max="7" width="11.7109375" style="28" customWidth="1"/>
    <col min="8" max="8" width="10.140625" style="28" customWidth="1"/>
    <col min="9" max="9" width="12.85546875" style="28" customWidth="1"/>
    <col min="10" max="10" width="11.28515625" style="28" customWidth="1"/>
    <col min="11" max="11" width="11.42578125" style="28"/>
    <col min="12" max="12" width="11" style="28" customWidth="1"/>
    <col min="13" max="13" width="10.5703125" style="28" customWidth="1"/>
    <col min="14" max="14" width="11.5703125" style="28" customWidth="1"/>
    <col min="15" max="16" width="12.140625" style="28" customWidth="1"/>
    <col min="17" max="17" width="10.7109375" style="28" customWidth="1"/>
    <col min="18" max="18" width="13.7109375" style="28" customWidth="1"/>
    <col min="19" max="19" width="3.28515625" style="28" customWidth="1"/>
    <col min="20" max="20" width="9.140625" style="28" customWidth="1"/>
    <col min="21" max="21" width="2.42578125" style="28" customWidth="1"/>
    <col min="22" max="22" width="11.42578125" style="114" hidden="1" customWidth="1"/>
    <col min="23" max="23" width="8.42578125" style="114" hidden="1" customWidth="1"/>
    <col min="24" max="24" width="11.42578125" style="114" hidden="1" customWidth="1"/>
    <col min="25" max="27" width="6" style="114" hidden="1" customWidth="1"/>
    <col min="28" max="29" width="11.42578125" style="115" hidden="1" customWidth="1"/>
    <col min="30" max="30" width="11.42578125" style="114" customWidth="1"/>
    <col min="31" max="31" width="11.42578125" style="114"/>
    <col min="32" max="16384" width="11.42578125" style="28"/>
  </cols>
  <sheetData>
    <row r="1" spans="1:29" s="1" customFormat="1" ht="15.75" customHeight="1" x14ac:dyDescent="0.2">
      <c r="M1" s="211"/>
      <c r="N1" s="211"/>
      <c r="O1" s="211"/>
      <c r="P1" s="211"/>
      <c r="Q1" s="211"/>
      <c r="R1" s="211"/>
      <c r="S1" s="211"/>
      <c r="T1" s="211"/>
      <c r="U1" s="211"/>
      <c r="V1" s="412"/>
      <c r="W1" s="412"/>
      <c r="X1" s="412"/>
      <c r="Y1" s="412"/>
      <c r="Z1" s="412"/>
      <c r="AA1" s="412"/>
      <c r="AB1" s="412"/>
      <c r="AC1" s="413"/>
    </row>
    <row r="2" spans="1:29" s="1" customFormat="1" ht="3.75" customHeight="1" x14ac:dyDescent="0.2">
      <c r="B2" s="16"/>
      <c r="C2" s="16"/>
      <c r="D2" s="16"/>
      <c r="E2" s="16"/>
      <c r="F2" s="16"/>
      <c r="G2" s="16"/>
      <c r="H2" s="16"/>
      <c r="I2" s="16"/>
      <c r="J2" s="16"/>
      <c r="K2" s="16"/>
      <c r="L2" s="16"/>
      <c r="M2" s="335"/>
      <c r="N2" s="335"/>
      <c r="O2" s="335"/>
      <c r="P2" s="335"/>
      <c r="Q2" s="335"/>
      <c r="R2" s="335"/>
      <c r="S2" s="335"/>
      <c r="T2" s="335"/>
      <c r="U2" s="336"/>
      <c r="V2" s="211"/>
      <c r="W2" s="211"/>
      <c r="X2" s="211"/>
      <c r="Y2" s="211"/>
      <c r="Z2" s="211"/>
      <c r="AA2" s="211"/>
      <c r="AB2" s="211"/>
    </row>
    <row r="3" spans="1:29" s="1" customFormat="1" ht="8.25" customHeight="1" x14ac:dyDescent="0.2">
      <c r="A3" s="508" t="s">
        <v>215</v>
      </c>
      <c r="B3" s="508"/>
      <c r="C3" s="508"/>
      <c r="D3" s="508"/>
      <c r="E3" s="508"/>
      <c r="F3" s="508"/>
      <c r="G3" s="508"/>
      <c r="H3" s="508"/>
      <c r="I3" s="508"/>
      <c r="J3" s="508"/>
      <c r="K3" s="508"/>
      <c r="L3" s="508"/>
      <c r="M3" s="335"/>
      <c r="N3" s="335"/>
      <c r="O3" s="335"/>
      <c r="P3" s="335"/>
      <c r="Q3" s="335"/>
      <c r="R3" s="335"/>
      <c r="S3" s="335"/>
      <c r="T3" s="335"/>
      <c r="U3" s="336"/>
      <c r="V3" s="211"/>
      <c r="W3" s="211"/>
      <c r="X3" s="211"/>
      <c r="Y3" s="211"/>
      <c r="Z3" s="211"/>
      <c r="AA3" s="211"/>
      <c r="AB3" s="211"/>
    </row>
    <row r="4" spans="1:29" s="1" customFormat="1" ht="9.75" customHeight="1" x14ac:dyDescent="0.2">
      <c r="A4" s="508"/>
      <c r="B4" s="508"/>
      <c r="C4" s="508"/>
      <c r="D4" s="508"/>
      <c r="E4" s="508"/>
      <c r="F4" s="508"/>
      <c r="G4" s="508"/>
      <c r="H4" s="508"/>
      <c r="I4" s="508"/>
      <c r="J4" s="508"/>
      <c r="K4" s="508"/>
      <c r="L4" s="508"/>
      <c r="M4" s="335"/>
      <c r="N4" s="335"/>
      <c r="O4" s="335"/>
      <c r="P4" s="335"/>
      <c r="Q4" s="335"/>
      <c r="R4" s="335"/>
      <c r="S4" s="335"/>
      <c r="T4" s="335"/>
      <c r="U4" s="336"/>
      <c r="V4" s="211"/>
      <c r="W4" s="211"/>
      <c r="X4" s="211"/>
      <c r="Y4" s="211"/>
      <c r="Z4" s="211"/>
      <c r="AA4" s="211"/>
      <c r="AB4" s="211"/>
    </row>
    <row r="5" spans="1:29" ht="6.75" customHeight="1" x14ac:dyDescent="0.2">
      <c r="B5" s="47"/>
      <c r="C5" s="47"/>
      <c r="D5" s="47"/>
      <c r="E5" s="47"/>
      <c r="F5" s="47"/>
      <c r="G5" s="47"/>
      <c r="H5" s="47"/>
      <c r="I5" s="47"/>
      <c r="J5" s="47"/>
      <c r="K5" s="47"/>
      <c r="L5" s="47"/>
      <c r="M5" s="47"/>
      <c r="N5" s="47"/>
      <c r="O5" s="47"/>
      <c r="P5" s="47"/>
      <c r="Q5" s="47"/>
      <c r="R5" s="47"/>
      <c r="S5" s="47"/>
      <c r="T5" s="47"/>
      <c r="U5" s="47"/>
      <c r="V5" s="116"/>
      <c r="W5" s="116"/>
      <c r="X5" s="116"/>
      <c r="Y5" s="116"/>
      <c r="Z5" s="116"/>
      <c r="AA5" s="116"/>
    </row>
    <row r="6" spans="1:29" ht="29.25" customHeight="1" x14ac:dyDescent="0.35">
      <c r="B6" s="47"/>
      <c r="C6" s="46" t="s">
        <v>217</v>
      </c>
      <c r="D6" s="47"/>
      <c r="E6" s="47"/>
      <c r="F6" s="47"/>
      <c r="G6" s="238"/>
      <c r="H6" s="47"/>
      <c r="I6" s="626" t="str">
        <f>IF(SUM(Y26:Y37)=0,"",IF(MAX(Y26:Y37)-MIN(Y26:Y37)&gt;COUNTIF(Y26:Y37,"&gt;0")-1,"Pagamento interrotto del salario. Si prega di utilizzare due schede dei salari!",""))</f>
        <v/>
      </c>
      <c r="J6" s="626"/>
      <c r="K6" s="626"/>
      <c r="L6" s="626"/>
      <c r="M6" s="626"/>
      <c r="N6" s="626"/>
      <c r="O6" s="626"/>
      <c r="P6" s="342"/>
      <c r="Q6" s="342"/>
      <c r="R6" s="342"/>
      <c r="S6" s="548">
        <f>Notifica!J8</f>
        <v>2025</v>
      </c>
      <c r="T6" s="548"/>
      <c r="U6" s="47"/>
      <c r="V6" s="116"/>
      <c r="W6" s="116"/>
      <c r="X6" s="116"/>
      <c r="Y6" s="116"/>
      <c r="Z6" s="116"/>
      <c r="AA6" s="116"/>
    </row>
    <row r="7" spans="1:29" ht="15" customHeight="1" x14ac:dyDescent="0.2">
      <c r="B7" s="47"/>
      <c r="C7" s="47"/>
      <c r="D7" s="47"/>
      <c r="E7" s="47"/>
      <c r="F7" s="47"/>
      <c r="G7" s="47"/>
      <c r="H7" s="47"/>
      <c r="I7" s="47"/>
      <c r="J7" s="47"/>
      <c r="K7" s="47"/>
      <c r="L7" s="47"/>
      <c r="M7" s="47"/>
      <c r="N7" s="47"/>
      <c r="O7" s="47"/>
      <c r="P7" s="47"/>
      <c r="Q7" s="47"/>
      <c r="R7" s="47"/>
      <c r="S7" s="113"/>
      <c r="T7" s="50"/>
      <c r="U7" s="47"/>
      <c r="V7" s="116">
        <f>IF(K19="uomo",1,2)</f>
        <v>2</v>
      </c>
      <c r="W7" s="116" t="str">
        <f>IF(V7=1,"M","F")</f>
        <v>F</v>
      </c>
      <c r="X7" s="116"/>
      <c r="Y7" s="116"/>
      <c r="Z7" s="116"/>
      <c r="AA7" s="116"/>
    </row>
    <row r="8" spans="1:29" ht="18" customHeight="1" x14ac:dyDescent="0.3">
      <c r="B8" s="47"/>
      <c r="C8" s="51" t="s">
        <v>158</v>
      </c>
      <c r="D8" s="47"/>
      <c r="E8" s="47"/>
      <c r="F8" s="590"/>
      <c r="G8" s="590"/>
      <c r="H8" s="590"/>
      <c r="I8" s="51" t="s">
        <v>126</v>
      </c>
      <c r="J8" s="47"/>
      <c r="K8" s="47"/>
      <c r="L8" s="47"/>
      <c r="M8" s="594"/>
      <c r="N8" s="594"/>
      <c r="O8" s="594"/>
      <c r="P8" s="594"/>
      <c r="Q8" s="594"/>
      <c r="R8" s="594"/>
      <c r="S8" s="594"/>
      <c r="T8" s="594"/>
      <c r="U8" s="47"/>
      <c r="V8" s="206" t="e">
        <f>YEAR(K17)*12+MONTH(K17)</f>
        <v>#VALUE!</v>
      </c>
      <c r="W8" s="116" t="s">
        <v>14</v>
      </c>
      <c r="X8" s="116"/>
      <c r="Y8" s="116"/>
      <c r="Z8" s="116"/>
      <c r="AA8" s="116"/>
    </row>
    <row r="9" spans="1:29" ht="7.5" customHeight="1" x14ac:dyDescent="0.2">
      <c r="B9" s="47"/>
      <c r="C9" s="22"/>
      <c r="D9" s="22"/>
      <c r="E9" s="22"/>
      <c r="F9" s="22"/>
      <c r="G9" s="22"/>
      <c r="H9" s="47"/>
      <c r="I9" s="22"/>
      <c r="J9" s="22"/>
      <c r="K9" s="22"/>
      <c r="L9" s="22"/>
      <c r="M9" s="22"/>
      <c r="N9" s="22"/>
      <c r="O9" s="22"/>
      <c r="P9" s="22"/>
      <c r="Q9" s="22"/>
      <c r="R9" s="111"/>
      <c r="S9" s="111"/>
      <c r="T9" s="22"/>
      <c r="U9" s="47"/>
      <c r="V9" s="206" t="e">
        <f>IF(V7=1,(V8+65*12),IF(YEAR(K17)&lt;1961,V8+64*12,IF(YEAR(K17)=1961,V8+64*12+3,IF(YEAR(K17)=1962,V8+64*12+6,IF(YEAR(K17)=1963,V8+64*12+9,V8+65*12)))))</f>
        <v>#VALUE!</v>
      </c>
      <c r="W9" s="116" t="s">
        <v>15</v>
      </c>
      <c r="X9" s="116"/>
      <c r="Y9" s="116"/>
      <c r="Z9" s="116"/>
      <c r="AA9" s="116"/>
    </row>
    <row r="10" spans="1:29" ht="19.5" customHeight="1" x14ac:dyDescent="0.2">
      <c r="B10" s="47"/>
      <c r="C10" s="591"/>
      <c r="D10" s="592"/>
      <c r="E10" s="592"/>
      <c r="F10" s="316"/>
      <c r="G10" s="317"/>
      <c r="H10" s="47"/>
      <c r="I10" s="47"/>
      <c r="J10" s="47"/>
      <c r="K10" s="47"/>
      <c r="L10" s="47"/>
      <c r="M10" s="47"/>
      <c r="N10" s="47"/>
      <c r="O10" s="47"/>
      <c r="P10" s="47"/>
      <c r="Q10" s="47"/>
      <c r="R10" s="47"/>
      <c r="S10" s="47"/>
      <c r="T10" s="47"/>
      <c r="U10" s="47"/>
      <c r="V10" s="116"/>
      <c r="W10" s="116"/>
      <c r="X10" s="116"/>
      <c r="Y10" s="116"/>
      <c r="Z10" s="116"/>
      <c r="AA10" s="116"/>
    </row>
    <row r="11" spans="1:29" ht="15.75" customHeight="1" x14ac:dyDescent="0.2">
      <c r="B11" s="47"/>
      <c r="C11" s="369" t="str">
        <f>IF('Foglio di base'!$E$7="","","N° cont. ")</f>
        <v/>
      </c>
      <c r="D11" s="369"/>
      <c r="E11" s="370" t="str">
        <f>IF('Foglio di base'!$E$7="","",'Foglio di base'!$E$7)</f>
        <v/>
      </c>
      <c r="F11" s="369"/>
      <c r="G11" s="369"/>
      <c r="H11" s="47"/>
      <c r="I11" s="86" t="s">
        <v>127</v>
      </c>
      <c r="J11" s="52"/>
      <c r="K11" s="554" t="str">
        <f>IF('Foglio di base'!$D$36="","",'Foglio di base'!$D$36)</f>
        <v/>
      </c>
      <c r="L11" s="554"/>
      <c r="M11" s="554"/>
      <c r="N11" s="410"/>
      <c r="O11" s="410"/>
      <c r="P11" s="410"/>
      <c r="Q11" s="410"/>
      <c r="R11" s="409"/>
      <c r="S11" s="409"/>
      <c r="T11" s="409"/>
      <c r="U11" s="47"/>
      <c r="V11" s="116"/>
      <c r="W11" s="116"/>
      <c r="X11" s="116"/>
      <c r="Y11" s="116"/>
      <c r="Z11" s="116"/>
      <c r="AA11" s="116"/>
    </row>
    <row r="12" spans="1:29" ht="6" customHeight="1" x14ac:dyDescent="0.2">
      <c r="B12" s="47"/>
      <c r="C12" s="314"/>
      <c r="D12" s="314"/>
      <c r="E12" s="314"/>
      <c r="F12" s="314"/>
      <c r="G12" s="314"/>
      <c r="H12" s="47"/>
      <c r="I12" s="32"/>
      <c r="J12" s="52"/>
      <c r="K12" s="314"/>
      <c r="L12" s="314"/>
      <c r="M12" s="314"/>
      <c r="N12" s="410"/>
      <c r="O12" s="410"/>
      <c r="P12" s="410"/>
      <c r="Q12" s="410"/>
      <c r="R12" s="409"/>
      <c r="S12" s="409"/>
      <c r="T12" s="409"/>
      <c r="U12" s="47"/>
      <c r="V12" s="116"/>
      <c r="W12" s="116"/>
      <c r="X12" s="116"/>
      <c r="Y12" s="116"/>
      <c r="Z12" s="116"/>
      <c r="AA12" s="116"/>
    </row>
    <row r="13" spans="1:29" ht="15.75" customHeight="1" x14ac:dyDescent="0.2">
      <c r="B13" s="47"/>
      <c r="C13" s="554" t="str">
        <f>IF('Foglio di base'!$E$11="","",'Foglio di base'!$E$11)</f>
        <v/>
      </c>
      <c r="D13" s="554"/>
      <c r="E13" s="554"/>
      <c r="F13" s="554"/>
      <c r="G13" s="554"/>
      <c r="H13" s="47"/>
      <c r="I13" s="32" t="s">
        <v>85</v>
      </c>
      <c r="J13" s="52"/>
      <c r="K13" s="593" t="str">
        <f>IF('Foglio di base'!$E$36="","",'Foglio di base'!$E$36)</f>
        <v/>
      </c>
      <c r="L13" s="593"/>
      <c r="M13" s="593"/>
      <c r="N13" s="595"/>
      <c r="O13" s="595"/>
      <c r="P13" s="595"/>
      <c r="Q13" s="595"/>
      <c r="R13" s="595"/>
      <c r="S13" s="595"/>
      <c r="T13" s="595"/>
      <c r="U13" s="47"/>
      <c r="V13" s="116"/>
      <c r="W13" s="116"/>
      <c r="X13" s="116"/>
      <c r="Y13" s="116"/>
      <c r="Z13" s="116"/>
      <c r="AA13" s="116"/>
    </row>
    <row r="14" spans="1:29" ht="6" customHeight="1" x14ac:dyDescent="0.2">
      <c r="B14" s="47"/>
      <c r="C14" s="554"/>
      <c r="D14" s="554"/>
      <c r="E14" s="554"/>
      <c r="F14" s="554"/>
      <c r="G14" s="554"/>
      <c r="H14" s="47"/>
      <c r="I14" s="32"/>
      <c r="J14" s="52"/>
      <c r="K14" s="314"/>
      <c r="L14" s="314"/>
      <c r="M14" s="314"/>
      <c r="N14" s="410"/>
      <c r="O14" s="410"/>
      <c r="P14" s="410"/>
      <c r="Q14" s="410"/>
      <c r="R14" s="410"/>
      <c r="S14" s="410"/>
      <c r="T14" s="410"/>
      <c r="U14" s="47"/>
      <c r="V14" s="116"/>
      <c r="W14" s="116"/>
      <c r="X14" s="116"/>
      <c r="Y14" s="116"/>
      <c r="Z14" s="116"/>
      <c r="AA14" s="116"/>
    </row>
    <row r="15" spans="1:29" ht="15.75" customHeight="1" x14ac:dyDescent="0.25">
      <c r="B15" s="47"/>
      <c r="C15" s="554" t="str">
        <f>IF('Foglio di base'!$E$13="","",'Foglio di base'!$E$13)</f>
        <v/>
      </c>
      <c r="D15" s="554"/>
      <c r="E15" s="554"/>
      <c r="F15" s="554"/>
      <c r="G15" s="554"/>
      <c r="H15" s="47"/>
      <c r="I15" s="32" t="s">
        <v>128</v>
      </c>
      <c r="J15" s="52"/>
      <c r="K15" s="593" t="str">
        <f>IF('Foglio di base'!$F$36="","",'Foglio di base'!$F$36)</f>
        <v/>
      </c>
      <c r="L15" s="593"/>
      <c r="M15" s="593"/>
      <c r="N15" s="596" t="str">
        <f>IF(Y15="1a","manca il numero AVS",IF(Y15="1b","il numero AVS deve iniziare con '756'",IF(Y15="1c","il formato del numero AVS non è corretto",IF(Y15="1d","secondo il numero di controllo, il numero AVS non è valido",""))))</f>
        <v/>
      </c>
      <c r="O15" s="596"/>
      <c r="P15" s="596"/>
      <c r="Q15" s="596"/>
      <c r="R15" s="596"/>
      <c r="S15" s="596"/>
      <c r="T15" s="596"/>
      <c r="U15" s="47"/>
      <c r="V15" s="116" t="e">
        <f>IF(W41=0,0,IF(W41=12,0,1))</f>
        <v>#VALUE!</v>
      </c>
      <c r="W15" s="116" t="s">
        <v>97</v>
      </c>
      <c r="X15" s="116"/>
      <c r="Y15" s="116" t="str">
        <f>'Foglio di base'!$Q$36</f>
        <v/>
      </c>
      <c r="Z15" s="196"/>
      <c r="AA15" s="116"/>
    </row>
    <row r="16" spans="1:29" ht="6" customHeight="1" x14ac:dyDescent="0.2">
      <c r="B16" s="47"/>
      <c r="C16" s="554"/>
      <c r="D16" s="554"/>
      <c r="E16" s="554"/>
      <c r="F16" s="554"/>
      <c r="G16" s="554"/>
      <c r="H16" s="47"/>
      <c r="I16" s="32"/>
      <c r="J16" s="52"/>
      <c r="K16" s="314"/>
      <c r="L16" s="314"/>
      <c r="M16" s="314"/>
      <c r="N16" s="410"/>
      <c r="O16" s="410"/>
      <c r="P16" s="410"/>
      <c r="Q16" s="410"/>
      <c r="R16" s="326"/>
      <c r="S16" s="326"/>
      <c r="T16" s="326"/>
      <c r="U16" s="47"/>
      <c r="V16" s="116"/>
      <c r="W16" s="116"/>
      <c r="X16" s="116"/>
      <c r="Y16" s="116"/>
      <c r="Z16" s="116"/>
      <c r="AA16" s="116"/>
    </row>
    <row r="17" spans="2:31" ht="15.75" customHeight="1" x14ac:dyDescent="0.2">
      <c r="B17" s="47"/>
      <c r="C17" s="554" t="str">
        <f>IF('Foglio di base'!$E$15="","",'Foglio di base'!$E$15)</f>
        <v/>
      </c>
      <c r="D17" s="554"/>
      <c r="E17" s="554"/>
      <c r="F17" s="554"/>
      <c r="G17" s="554"/>
      <c r="H17" s="47"/>
      <c r="I17" s="84" t="s">
        <v>129</v>
      </c>
      <c r="J17" s="52"/>
      <c r="K17" s="599" t="str">
        <f>IF('Foglio di base'!$G$36="","",'Foglio di base'!$G$36)</f>
        <v/>
      </c>
      <c r="L17" s="599"/>
      <c r="M17" s="599"/>
      <c r="N17" s="597" t="str">
        <f>IF(Y17="","",IF(Y17="2a","manca la data di nascita",IF(Y17="2b","non tenuto a pagare contributi AVS (utilizzare scheda ’Minorenne')",IF(Y17="2c",CONCATENATE("a partire del mese ",V17," utilizzare una scheda separata","")))))</f>
        <v/>
      </c>
      <c r="O17" s="597"/>
      <c r="P17" s="597"/>
      <c r="Q17" s="597"/>
      <c r="R17" s="597"/>
      <c r="S17" s="597"/>
      <c r="T17" s="597"/>
      <c r="U17" s="47"/>
      <c r="V17" s="207" t="e">
        <f>VLOOKUP((13-W41),AB17:AC28,2)</f>
        <v>#VALUE!</v>
      </c>
      <c r="W17" s="116" t="s">
        <v>8</v>
      </c>
      <c r="X17" s="116"/>
      <c r="Y17" s="116" t="str">
        <f>'Foglio di base'!$R$36</f>
        <v/>
      </c>
      <c r="Z17" s="116"/>
      <c r="AA17" s="116"/>
      <c r="AB17" s="121">
        <v>1</v>
      </c>
      <c r="AC17" s="381" t="s">
        <v>164</v>
      </c>
    </row>
    <row r="18" spans="2:31" ht="6" customHeight="1" x14ac:dyDescent="0.2">
      <c r="B18" s="47"/>
      <c r="C18" s="554"/>
      <c r="D18" s="554"/>
      <c r="E18" s="554"/>
      <c r="F18" s="554"/>
      <c r="G18" s="554"/>
      <c r="H18" s="47"/>
      <c r="I18" s="32"/>
      <c r="J18" s="52"/>
      <c r="K18" s="314"/>
      <c r="L18" s="314"/>
      <c r="M18" s="314"/>
      <c r="N18" s="410"/>
      <c r="O18" s="410"/>
      <c r="P18" s="410"/>
      <c r="Q18" s="410"/>
      <c r="R18" s="409"/>
      <c r="S18" s="409"/>
      <c r="T18" s="409"/>
      <c r="U18" s="47"/>
      <c r="V18" s="116"/>
      <c r="W18" s="116"/>
      <c r="X18" s="116"/>
      <c r="Y18" s="116"/>
      <c r="Z18" s="116"/>
      <c r="AA18" s="116"/>
      <c r="AB18" s="121">
        <v>2</v>
      </c>
      <c r="AC18" s="381" t="s">
        <v>165</v>
      </c>
    </row>
    <row r="19" spans="2:31" ht="19.5" customHeight="1" x14ac:dyDescent="0.2">
      <c r="B19" s="47"/>
      <c r="C19" s="554" t="str">
        <f>IF('Foglio di base'!$E$17="","",'Foglio di base'!$E$17)</f>
        <v/>
      </c>
      <c r="D19" s="554"/>
      <c r="E19" s="554"/>
      <c r="F19" s="554"/>
      <c r="G19" s="554"/>
      <c r="H19" s="47"/>
      <c r="I19" s="32" t="s">
        <v>87</v>
      </c>
      <c r="J19" s="52"/>
      <c r="K19" s="112" t="str">
        <f>IF('Foglio di base'!$H$36="","",IF('Foglio di base'!$H$36="F","donna",IF('Foglio di base'!$H$36="M","uomo")))</f>
        <v/>
      </c>
      <c r="L19" s="314"/>
      <c r="M19" s="315"/>
      <c r="N19" s="598" t="str">
        <f>IF(Y19="3a","manca il sesso",IF(Y19="3b","sesso unicamente ’M' o 'F'",""))</f>
        <v/>
      </c>
      <c r="O19" s="598"/>
      <c r="P19" s="598"/>
      <c r="Q19" s="598"/>
      <c r="R19" s="598"/>
      <c r="S19" s="598"/>
      <c r="T19" s="598"/>
      <c r="U19" s="47"/>
      <c r="V19" s="116"/>
      <c r="W19" s="116"/>
      <c r="X19" s="116"/>
      <c r="Y19" s="116" t="str">
        <f>'Foglio di base'!$S$36</f>
        <v/>
      </c>
      <c r="Z19" s="116"/>
      <c r="AA19" s="116"/>
      <c r="AB19" s="121">
        <v>3</v>
      </c>
      <c r="AC19" s="121" t="s">
        <v>166</v>
      </c>
    </row>
    <row r="20" spans="2:31" ht="9.75" customHeight="1" x14ac:dyDescent="0.2">
      <c r="B20" s="47"/>
      <c r="C20" s="589"/>
      <c r="D20" s="589"/>
      <c r="E20" s="589"/>
      <c r="F20" s="589"/>
      <c r="G20" s="256"/>
      <c r="H20" s="47"/>
      <c r="I20" s="47"/>
      <c r="J20" s="35"/>
      <c r="K20" s="55"/>
      <c r="L20" s="55"/>
      <c r="M20" s="38"/>
      <c r="N20" s="55"/>
      <c r="O20" s="55"/>
      <c r="P20" s="54"/>
      <c r="Q20" s="54"/>
      <c r="R20" s="54"/>
      <c r="S20" s="56"/>
      <c r="T20" s="56"/>
      <c r="U20" s="47"/>
      <c r="V20" s="116"/>
      <c r="W20" s="116"/>
      <c r="X20" s="116"/>
      <c r="Y20" s="116"/>
      <c r="Z20" s="116"/>
      <c r="AA20" s="116"/>
      <c r="AB20" s="121">
        <v>4</v>
      </c>
      <c r="AC20" s="381" t="s">
        <v>167</v>
      </c>
    </row>
    <row r="21" spans="2:31" ht="6" customHeight="1" thickBot="1" x14ac:dyDescent="0.25">
      <c r="B21" s="47"/>
      <c r="C21" s="47"/>
      <c r="D21" s="47"/>
      <c r="E21" s="57"/>
      <c r="F21" s="57"/>
      <c r="G21" s="57"/>
      <c r="H21" s="47"/>
      <c r="I21" s="47"/>
      <c r="J21" s="36"/>
      <c r="K21" s="37"/>
      <c r="L21" s="37"/>
      <c r="M21" s="37"/>
      <c r="N21" s="58"/>
      <c r="O21" s="58"/>
      <c r="P21" s="58"/>
      <c r="Q21" s="58"/>
      <c r="R21" s="58"/>
      <c r="S21" s="58"/>
      <c r="T21" s="58"/>
      <c r="U21" s="47"/>
      <c r="V21" s="116"/>
      <c r="W21" s="116"/>
      <c r="X21" s="116"/>
      <c r="Y21" s="116"/>
      <c r="Z21" s="116"/>
      <c r="AA21" s="116"/>
      <c r="AB21" s="121">
        <v>5</v>
      </c>
      <c r="AC21" s="381" t="s">
        <v>168</v>
      </c>
    </row>
    <row r="22" spans="2:31" ht="30.75" customHeight="1" x14ac:dyDescent="0.2">
      <c r="B22" s="47"/>
      <c r="C22" s="606" t="s">
        <v>130</v>
      </c>
      <c r="D22" s="559"/>
      <c r="E22" s="624" t="s">
        <v>141</v>
      </c>
      <c r="F22" s="625"/>
      <c r="G22" s="556" t="s">
        <v>144</v>
      </c>
      <c r="H22" s="609" t="s">
        <v>145</v>
      </c>
      <c r="I22" s="583" t="s">
        <v>146</v>
      </c>
      <c r="J22" s="612" t="s">
        <v>147</v>
      </c>
      <c r="K22" s="556" t="s">
        <v>148</v>
      </c>
      <c r="L22" s="585" t="s">
        <v>149</v>
      </c>
      <c r="M22" s="586" t="s">
        <v>150</v>
      </c>
      <c r="N22" s="587" t="s">
        <v>151</v>
      </c>
      <c r="O22" s="587" t="s">
        <v>152</v>
      </c>
      <c r="P22" s="587" t="s">
        <v>153</v>
      </c>
      <c r="Q22" s="556" t="s">
        <v>154</v>
      </c>
      <c r="R22" s="585" t="s">
        <v>155</v>
      </c>
      <c r="S22" s="558" t="s">
        <v>156</v>
      </c>
      <c r="T22" s="559"/>
      <c r="U22" s="47"/>
      <c r="V22" s="116"/>
      <c r="W22" s="116"/>
      <c r="X22" s="116"/>
      <c r="Y22" s="116"/>
      <c r="Z22" s="116"/>
      <c r="AA22" s="116"/>
      <c r="AB22" s="121">
        <v>6</v>
      </c>
      <c r="AC22" s="381" t="s">
        <v>169</v>
      </c>
    </row>
    <row r="23" spans="2:31" ht="34.5" customHeight="1" x14ac:dyDescent="0.2">
      <c r="B23" s="47"/>
      <c r="C23" s="560"/>
      <c r="D23" s="561"/>
      <c r="E23" s="556" t="s">
        <v>142</v>
      </c>
      <c r="F23" s="587" t="s">
        <v>143</v>
      </c>
      <c r="G23" s="607"/>
      <c r="H23" s="610"/>
      <c r="I23" s="584"/>
      <c r="J23" s="613"/>
      <c r="K23" s="615"/>
      <c r="L23" s="556"/>
      <c r="M23" s="587"/>
      <c r="N23" s="557"/>
      <c r="O23" s="557"/>
      <c r="P23" s="588"/>
      <c r="Q23" s="557"/>
      <c r="R23" s="556"/>
      <c r="S23" s="560"/>
      <c r="T23" s="561"/>
      <c r="U23" s="47"/>
      <c r="V23" s="116"/>
      <c r="W23" s="116"/>
      <c r="X23" s="116"/>
      <c r="Y23" s="116"/>
      <c r="Z23" s="116"/>
      <c r="AA23" s="116"/>
      <c r="AB23" s="121">
        <v>7</v>
      </c>
      <c r="AC23" s="381" t="s">
        <v>170</v>
      </c>
    </row>
    <row r="24" spans="2:31" s="80" customFormat="1" ht="15" customHeight="1" x14ac:dyDescent="0.2">
      <c r="B24" s="75"/>
      <c r="C24" s="562"/>
      <c r="D24" s="563"/>
      <c r="E24" s="608"/>
      <c r="F24" s="557"/>
      <c r="G24" s="608"/>
      <c r="H24" s="611"/>
      <c r="I24" s="94" t="s">
        <v>29</v>
      </c>
      <c r="J24" s="614"/>
      <c r="K24" s="557"/>
      <c r="L24" s="95" t="s">
        <v>30</v>
      </c>
      <c r="M24" s="95" t="s">
        <v>31</v>
      </c>
      <c r="N24" s="318" t="str">
        <f>IF('Foglio di base'!$I$36="","",'Foglio di base'!$I$36)</f>
        <v/>
      </c>
      <c r="O24" s="318" t="str">
        <f>IF('Foglio di base'!$J$36="","",'Foglio di base'!$J$36)</f>
        <v/>
      </c>
      <c r="P24" s="318" t="str">
        <f>IF('Foglio di base'!$K$36="","",'Foglio di base'!$K$36)</f>
        <v/>
      </c>
      <c r="Q24" s="318" t="str">
        <f>IF('Foglio di base'!$L$36="","",'Foglio di base'!$L$36)</f>
        <v/>
      </c>
      <c r="R24" s="95" t="s">
        <v>99</v>
      </c>
      <c r="S24" s="562"/>
      <c r="T24" s="563"/>
      <c r="U24" s="75"/>
      <c r="V24" s="117"/>
      <c r="W24" s="117"/>
      <c r="X24" s="117"/>
      <c r="Y24" s="117"/>
      <c r="Z24" s="117"/>
      <c r="AA24" s="117"/>
      <c r="AB24" s="121">
        <v>8</v>
      </c>
      <c r="AC24" s="381" t="s">
        <v>171</v>
      </c>
      <c r="AD24" s="118"/>
      <c r="AE24" s="119"/>
    </row>
    <row r="25" spans="2:31" s="61" customFormat="1" x14ac:dyDescent="0.2">
      <c r="B25" s="27"/>
      <c r="C25" s="575"/>
      <c r="D25" s="575"/>
      <c r="E25" s="85">
        <v>1</v>
      </c>
      <c r="F25" s="85">
        <v>2</v>
      </c>
      <c r="G25" s="85">
        <v>3</v>
      </c>
      <c r="H25" s="91">
        <v>4</v>
      </c>
      <c r="I25" s="92">
        <v>5</v>
      </c>
      <c r="J25" s="93">
        <v>6</v>
      </c>
      <c r="K25" s="93">
        <v>7</v>
      </c>
      <c r="L25" s="85">
        <v>8</v>
      </c>
      <c r="M25" s="85">
        <v>9</v>
      </c>
      <c r="N25" s="85">
        <v>10</v>
      </c>
      <c r="O25" s="85">
        <v>11</v>
      </c>
      <c r="P25" s="85">
        <v>12</v>
      </c>
      <c r="Q25" s="85">
        <v>13</v>
      </c>
      <c r="R25" s="85">
        <v>14</v>
      </c>
      <c r="S25" s="580">
        <v>15</v>
      </c>
      <c r="T25" s="581"/>
      <c r="U25" s="27"/>
      <c r="V25" s="120" t="s">
        <v>16</v>
      </c>
      <c r="W25" s="120" t="s">
        <v>9</v>
      </c>
      <c r="X25" s="120" t="s">
        <v>17</v>
      </c>
      <c r="Y25" s="120"/>
      <c r="Z25" s="120"/>
      <c r="AA25" s="120"/>
      <c r="AB25" s="121">
        <v>9</v>
      </c>
      <c r="AC25" s="381" t="s">
        <v>172</v>
      </c>
      <c r="AD25" s="122"/>
      <c r="AE25" s="122"/>
    </row>
    <row r="26" spans="2:31" s="61" customFormat="1" ht="24" customHeight="1" x14ac:dyDescent="0.2">
      <c r="B26" s="27"/>
      <c r="C26" s="59">
        <v>1</v>
      </c>
      <c r="D26" s="76" t="s">
        <v>131</v>
      </c>
      <c r="E26" s="258"/>
      <c r="F26" s="258"/>
      <c r="G26" s="258"/>
      <c r="H26" s="8">
        <f>IF((E26+F26+G26)&lt;1,0,IF($K$17="",0,W26*1400))</f>
        <v>0</v>
      </c>
      <c r="I26" s="14">
        <f>IF(H26=0,(E26+F26+G26),IF((E26+F26+G26)&lt;1401,0,(E26+F26+G26-H26)))</f>
        <v>0</v>
      </c>
      <c r="J26" s="259"/>
      <c r="K26" s="259"/>
      <c r="L26" s="5">
        <f>E26+F26+J26+K26</f>
        <v>0</v>
      </c>
      <c r="M26" s="39">
        <f t="shared" ref="M26:M37" si="0">ROUND((I26*X26%)/5,2)*5</f>
        <v>0</v>
      </c>
      <c r="N26" s="258">
        <f>IF($N$24="",0,ROUND(($I26*$N$24%)/5,2)*5)</f>
        <v>0</v>
      </c>
      <c r="O26" s="258">
        <f>IF($O$24="",0,ROUND(($I26*$O$24%)/5,2)*5)</f>
        <v>0</v>
      </c>
      <c r="P26" s="258">
        <f>IF($P$24="",0,ROUND(($I26*$P$24%)/5,2)*5)</f>
        <v>0</v>
      </c>
      <c r="Q26" s="258">
        <f>IF($Q$24="",0,ROUND(($I26*$Q$24%)/5,2)*5)</f>
        <v>0</v>
      </c>
      <c r="R26" s="5">
        <f>L26-M26-N26-O26-P26-Q26</f>
        <v>0</v>
      </c>
      <c r="S26" s="573"/>
      <c r="T26" s="574"/>
      <c r="U26" s="27"/>
      <c r="V26" s="382">
        <f>12*$S$6+1</f>
        <v>24301</v>
      </c>
      <c r="W26" s="383" t="e">
        <f>IF($V26&gt;$V$9,1,0)</f>
        <v>#VALUE!</v>
      </c>
      <c r="X26" s="383">
        <f>IF($K$17="",'Foglio di base'!AH7,IF(W26=0,'Foglio di base'!AH7,'Foglio di base'!AH11))</f>
        <v>6.4</v>
      </c>
      <c r="Y26" s="120" t="str">
        <f>IF((E26+F26+G26)=0,"",1)</f>
        <v/>
      </c>
      <c r="Z26" s="120"/>
      <c r="AA26" s="120"/>
      <c r="AB26" s="121">
        <v>10</v>
      </c>
      <c r="AC26" s="381" t="s">
        <v>173</v>
      </c>
      <c r="AD26" s="122"/>
      <c r="AE26" s="122"/>
    </row>
    <row r="27" spans="2:31" s="61" customFormat="1" ht="24" customHeight="1" x14ac:dyDescent="0.2">
      <c r="B27" s="27"/>
      <c r="C27" s="85">
        <v>2</v>
      </c>
      <c r="D27" s="77" t="s">
        <v>0</v>
      </c>
      <c r="E27" s="258"/>
      <c r="F27" s="258"/>
      <c r="G27" s="258"/>
      <c r="H27" s="8">
        <f>IF((E27+F27+G27)&lt;1,0,IF($K$17="",0,W27*1400))</f>
        <v>0</v>
      </c>
      <c r="I27" s="14">
        <f>IF(H27=0,(E27+F27+G27),IF((E27+F27+G27)&lt;1401,0,(E27+F27+G27-H27)))</f>
        <v>0</v>
      </c>
      <c r="J27" s="259"/>
      <c r="K27" s="259"/>
      <c r="L27" s="39">
        <f>E27+F27+J27+K27</f>
        <v>0</v>
      </c>
      <c r="M27" s="39">
        <f t="shared" si="0"/>
        <v>0</v>
      </c>
      <c r="N27" s="258">
        <f t="shared" ref="N27:N37" si="1">IF($N$24="",0,ROUND(($I27*$N$24%)/5,2)*5)</f>
        <v>0</v>
      </c>
      <c r="O27" s="258">
        <f t="shared" ref="O27:O37" si="2">IF($O$24="",0,ROUND(($I27*$O$24%)/5,2)*5)</f>
        <v>0</v>
      </c>
      <c r="P27" s="258">
        <f t="shared" ref="P27:P37" si="3">IF($P$24="",0,ROUND(($I27*$P$24%)/5,2)*5)</f>
        <v>0</v>
      </c>
      <c r="Q27" s="258">
        <f t="shared" ref="Q27:Q37" si="4">IF($Q$24="",0,ROUND(($I27*$Q$24%)/5,2)*5)</f>
        <v>0</v>
      </c>
      <c r="R27" s="5">
        <f t="shared" ref="R27:R37" si="5">L27-M27-N27-O27-P27-Q27</f>
        <v>0</v>
      </c>
      <c r="S27" s="573"/>
      <c r="T27" s="574"/>
      <c r="U27" s="27"/>
      <c r="V27" s="382">
        <f>12*$S$6+2</f>
        <v>24302</v>
      </c>
      <c r="W27" s="383" t="e">
        <f t="shared" ref="W27:W37" si="6">IF($V27&gt;$V$9,1,0)</f>
        <v>#VALUE!</v>
      </c>
      <c r="X27" s="383">
        <f>IF($K$17="",'Foglio di base'!AH7,IF(W27=0,'Foglio di base'!AH7,'Foglio di base'!AH11))</f>
        <v>6.4</v>
      </c>
      <c r="Y27" s="120" t="str">
        <f>IF((E27+F27+G27)=0,"",2)</f>
        <v/>
      </c>
      <c r="Z27" s="120"/>
      <c r="AA27" s="120"/>
      <c r="AB27" s="121">
        <v>11</v>
      </c>
      <c r="AC27" s="381" t="s">
        <v>174</v>
      </c>
      <c r="AD27" s="122"/>
      <c r="AE27" s="122"/>
    </row>
    <row r="28" spans="2:31" s="61" customFormat="1" ht="24" customHeight="1" x14ac:dyDescent="0.2">
      <c r="B28" s="27"/>
      <c r="C28" s="85">
        <v>3</v>
      </c>
      <c r="D28" s="77" t="s">
        <v>132</v>
      </c>
      <c r="E28" s="258"/>
      <c r="F28" s="258"/>
      <c r="G28" s="258"/>
      <c r="H28" s="8">
        <f t="shared" ref="H28:H37" si="7">IF((E28+F28+G28)&lt;1,0,IF($K$17="",0,W28*1400))</f>
        <v>0</v>
      </c>
      <c r="I28" s="14">
        <f t="shared" ref="I28:I37" si="8">IF(H28=0,(E28+F28+G28),IF((E28+F28+G28)&lt;1401,0,(E28+F28+G28-H28)))</f>
        <v>0</v>
      </c>
      <c r="J28" s="259"/>
      <c r="K28" s="259"/>
      <c r="L28" s="39">
        <f t="shared" ref="L28:L37" si="9">E28+F28+J28+K28</f>
        <v>0</v>
      </c>
      <c r="M28" s="39">
        <f t="shared" si="0"/>
        <v>0</v>
      </c>
      <c r="N28" s="258">
        <f t="shared" si="1"/>
        <v>0</v>
      </c>
      <c r="O28" s="258">
        <f t="shared" si="2"/>
        <v>0</v>
      </c>
      <c r="P28" s="258">
        <f t="shared" si="3"/>
        <v>0</v>
      </c>
      <c r="Q28" s="258">
        <f t="shared" si="4"/>
        <v>0</v>
      </c>
      <c r="R28" s="5">
        <f t="shared" si="5"/>
        <v>0</v>
      </c>
      <c r="S28" s="573"/>
      <c r="T28" s="574"/>
      <c r="U28" s="27"/>
      <c r="V28" s="382">
        <f>12*$S$6+3</f>
        <v>24303</v>
      </c>
      <c r="W28" s="383" t="e">
        <f t="shared" si="6"/>
        <v>#VALUE!</v>
      </c>
      <c r="X28" s="383">
        <f>IF($K$17="",'Foglio di base'!AH7,IF(W28=0,'Foglio di base'!AH7,'Foglio di base'!AH11))</f>
        <v>6.4</v>
      </c>
      <c r="Y28" s="120" t="str">
        <f>IF((E28+F28+G28)=0,"",3)</f>
        <v/>
      </c>
      <c r="Z28" s="120"/>
      <c r="AA28" s="120"/>
      <c r="AB28" s="121">
        <v>12</v>
      </c>
      <c r="AC28" s="381" t="s">
        <v>175</v>
      </c>
      <c r="AD28" s="122"/>
      <c r="AE28" s="122"/>
    </row>
    <row r="29" spans="2:31" s="61" customFormat="1" ht="24" customHeight="1" x14ac:dyDescent="0.2">
      <c r="B29" s="27"/>
      <c r="C29" s="85">
        <v>4</v>
      </c>
      <c r="D29" s="77" t="s">
        <v>133</v>
      </c>
      <c r="E29" s="258"/>
      <c r="F29" s="258"/>
      <c r="G29" s="258"/>
      <c r="H29" s="8">
        <f t="shared" si="7"/>
        <v>0</v>
      </c>
      <c r="I29" s="14">
        <f t="shared" si="8"/>
        <v>0</v>
      </c>
      <c r="J29" s="259"/>
      <c r="K29" s="259"/>
      <c r="L29" s="39">
        <f t="shared" si="9"/>
        <v>0</v>
      </c>
      <c r="M29" s="39">
        <f t="shared" si="0"/>
        <v>0</v>
      </c>
      <c r="N29" s="258">
        <f t="shared" si="1"/>
        <v>0</v>
      </c>
      <c r="O29" s="258">
        <f t="shared" si="2"/>
        <v>0</v>
      </c>
      <c r="P29" s="258">
        <f t="shared" si="3"/>
        <v>0</v>
      </c>
      <c r="Q29" s="258">
        <f t="shared" si="4"/>
        <v>0</v>
      </c>
      <c r="R29" s="5">
        <f t="shared" si="5"/>
        <v>0</v>
      </c>
      <c r="S29" s="573"/>
      <c r="T29" s="574"/>
      <c r="U29" s="27"/>
      <c r="V29" s="382">
        <f>12*$S$6+4</f>
        <v>24304</v>
      </c>
      <c r="W29" s="383" t="e">
        <f t="shared" si="6"/>
        <v>#VALUE!</v>
      </c>
      <c r="X29" s="383">
        <f>IF($K$17="",'Foglio di base'!AH7,IF(W29=0,'Foglio di base'!AH7,'Foglio di base'!AH11))</f>
        <v>6.4</v>
      </c>
      <c r="Y29" s="120" t="str">
        <f>IF((E29+F29+G29)=0,"",4)</f>
        <v/>
      </c>
      <c r="Z29" s="120"/>
      <c r="AA29" s="120"/>
      <c r="AB29" s="121"/>
      <c r="AC29" s="115"/>
      <c r="AD29" s="122"/>
      <c r="AE29" s="122"/>
    </row>
    <row r="30" spans="2:31" s="61" customFormat="1" ht="24" customHeight="1" x14ac:dyDescent="0.2">
      <c r="B30" s="27"/>
      <c r="C30" s="85">
        <v>5</v>
      </c>
      <c r="D30" s="77" t="s">
        <v>134</v>
      </c>
      <c r="E30" s="258"/>
      <c r="F30" s="258"/>
      <c r="G30" s="258"/>
      <c r="H30" s="8">
        <f t="shared" si="7"/>
        <v>0</v>
      </c>
      <c r="I30" s="14">
        <f t="shared" si="8"/>
        <v>0</v>
      </c>
      <c r="J30" s="259"/>
      <c r="K30" s="259"/>
      <c r="L30" s="39">
        <f t="shared" si="9"/>
        <v>0</v>
      </c>
      <c r="M30" s="39">
        <f t="shared" si="0"/>
        <v>0</v>
      </c>
      <c r="N30" s="258">
        <f t="shared" si="1"/>
        <v>0</v>
      </c>
      <c r="O30" s="258">
        <f t="shared" si="2"/>
        <v>0</v>
      </c>
      <c r="P30" s="258">
        <f t="shared" si="3"/>
        <v>0</v>
      </c>
      <c r="Q30" s="258">
        <f t="shared" si="4"/>
        <v>0</v>
      </c>
      <c r="R30" s="5">
        <f t="shared" si="5"/>
        <v>0</v>
      </c>
      <c r="S30" s="573"/>
      <c r="T30" s="574"/>
      <c r="U30" s="27"/>
      <c r="V30" s="382">
        <f>12*$S$6+5</f>
        <v>24305</v>
      </c>
      <c r="W30" s="383" t="e">
        <f t="shared" si="6"/>
        <v>#VALUE!</v>
      </c>
      <c r="X30" s="383">
        <f>IF($K$17="",'Foglio di base'!AH7,IF(W30=0,'Foglio di base'!AH7,'Foglio di base'!AH11))</f>
        <v>6.4</v>
      </c>
      <c r="Y30" s="120" t="str">
        <f>IF((E30+F30+G30)=0,"",5)</f>
        <v/>
      </c>
      <c r="Z30" s="120"/>
      <c r="AA30" s="120"/>
      <c r="AB30" s="121"/>
      <c r="AC30" s="121"/>
      <c r="AD30" s="122"/>
      <c r="AE30" s="122"/>
    </row>
    <row r="31" spans="2:31" s="61" customFormat="1" ht="24" customHeight="1" x14ac:dyDescent="0.2">
      <c r="B31" s="27"/>
      <c r="C31" s="85">
        <v>6</v>
      </c>
      <c r="D31" s="77" t="s">
        <v>135</v>
      </c>
      <c r="E31" s="258"/>
      <c r="F31" s="258"/>
      <c r="G31" s="258"/>
      <c r="H31" s="8">
        <f t="shared" si="7"/>
        <v>0</v>
      </c>
      <c r="I31" s="14">
        <f t="shared" si="8"/>
        <v>0</v>
      </c>
      <c r="J31" s="259"/>
      <c r="K31" s="259"/>
      <c r="L31" s="39">
        <f t="shared" si="9"/>
        <v>0</v>
      </c>
      <c r="M31" s="39">
        <f t="shared" si="0"/>
        <v>0</v>
      </c>
      <c r="N31" s="258">
        <f t="shared" si="1"/>
        <v>0</v>
      </c>
      <c r="O31" s="258">
        <f t="shared" si="2"/>
        <v>0</v>
      </c>
      <c r="P31" s="258">
        <f t="shared" si="3"/>
        <v>0</v>
      </c>
      <c r="Q31" s="258">
        <f t="shared" si="4"/>
        <v>0</v>
      </c>
      <c r="R31" s="5">
        <f t="shared" si="5"/>
        <v>0</v>
      </c>
      <c r="S31" s="573"/>
      <c r="T31" s="574"/>
      <c r="U31" s="27"/>
      <c r="V31" s="382">
        <f>12*$S$6+6</f>
        <v>24306</v>
      </c>
      <c r="W31" s="383" t="e">
        <f t="shared" si="6"/>
        <v>#VALUE!</v>
      </c>
      <c r="X31" s="383">
        <f>IF($K$17="",'Foglio di base'!AH7,IF(W31=0,'Foglio di base'!AH7,'Foglio di base'!AH11))</f>
        <v>6.4</v>
      </c>
      <c r="Y31" s="120" t="str">
        <f>IF((E31+F31+G31)=0,"",6)</f>
        <v/>
      </c>
      <c r="Z31" s="120"/>
      <c r="AA31" s="120"/>
      <c r="AB31" s="121"/>
      <c r="AC31" s="121"/>
      <c r="AD31" s="122"/>
      <c r="AE31" s="122"/>
    </row>
    <row r="32" spans="2:31" s="61" customFormat="1" ht="24" customHeight="1" x14ac:dyDescent="0.2">
      <c r="B32" s="27"/>
      <c r="C32" s="85">
        <v>7</v>
      </c>
      <c r="D32" s="77" t="s">
        <v>136</v>
      </c>
      <c r="E32" s="258"/>
      <c r="F32" s="258"/>
      <c r="G32" s="258"/>
      <c r="H32" s="8">
        <f t="shared" si="7"/>
        <v>0</v>
      </c>
      <c r="I32" s="14">
        <f t="shared" si="8"/>
        <v>0</v>
      </c>
      <c r="J32" s="259"/>
      <c r="K32" s="259"/>
      <c r="L32" s="39">
        <f t="shared" si="9"/>
        <v>0</v>
      </c>
      <c r="M32" s="39">
        <f t="shared" si="0"/>
        <v>0</v>
      </c>
      <c r="N32" s="258">
        <f t="shared" si="1"/>
        <v>0</v>
      </c>
      <c r="O32" s="258">
        <f t="shared" si="2"/>
        <v>0</v>
      </c>
      <c r="P32" s="258">
        <f t="shared" si="3"/>
        <v>0</v>
      </c>
      <c r="Q32" s="258">
        <f t="shared" si="4"/>
        <v>0</v>
      </c>
      <c r="R32" s="5">
        <f t="shared" si="5"/>
        <v>0</v>
      </c>
      <c r="S32" s="573"/>
      <c r="T32" s="574"/>
      <c r="U32" s="27"/>
      <c r="V32" s="382">
        <f>12*$S$6+7</f>
        <v>24307</v>
      </c>
      <c r="W32" s="383" t="e">
        <f t="shared" si="6"/>
        <v>#VALUE!</v>
      </c>
      <c r="X32" s="383">
        <f>IF($K$17="",'Foglio di base'!AH7,IF(W32=0,'Foglio di base'!AH7,'Foglio di base'!AH11))</f>
        <v>6.4</v>
      </c>
      <c r="Y32" s="120" t="str">
        <f>IF((E32+F32+G32)=0,"",7)</f>
        <v/>
      </c>
      <c r="Z32" s="120"/>
      <c r="AA32" s="120"/>
      <c r="AB32" s="121"/>
      <c r="AC32" s="121"/>
      <c r="AD32" s="122"/>
      <c r="AE32" s="122"/>
    </row>
    <row r="33" spans="1:31" s="61" customFormat="1" ht="24" customHeight="1" x14ac:dyDescent="0.2">
      <c r="B33" s="27"/>
      <c r="C33" s="85">
        <v>8</v>
      </c>
      <c r="D33" s="77" t="s">
        <v>137</v>
      </c>
      <c r="E33" s="258"/>
      <c r="F33" s="258"/>
      <c r="G33" s="258"/>
      <c r="H33" s="8">
        <f t="shared" si="7"/>
        <v>0</v>
      </c>
      <c r="I33" s="14">
        <f t="shared" si="8"/>
        <v>0</v>
      </c>
      <c r="J33" s="259"/>
      <c r="K33" s="259"/>
      <c r="L33" s="39">
        <f t="shared" si="9"/>
        <v>0</v>
      </c>
      <c r="M33" s="39">
        <f t="shared" si="0"/>
        <v>0</v>
      </c>
      <c r="N33" s="258">
        <f t="shared" si="1"/>
        <v>0</v>
      </c>
      <c r="O33" s="258">
        <f t="shared" si="2"/>
        <v>0</v>
      </c>
      <c r="P33" s="258">
        <f t="shared" si="3"/>
        <v>0</v>
      </c>
      <c r="Q33" s="258">
        <f t="shared" si="4"/>
        <v>0</v>
      </c>
      <c r="R33" s="5">
        <f t="shared" si="5"/>
        <v>0</v>
      </c>
      <c r="S33" s="573"/>
      <c r="T33" s="574"/>
      <c r="U33" s="27"/>
      <c r="V33" s="382">
        <f>12*$S$6+8</f>
        <v>24308</v>
      </c>
      <c r="W33" s="383" t="e">
        <f t="shared" si="6"/>
        <v>#VALUE!</v>
      </c>
      <c r="X33" s="383">
        <f>IF($K$17="",'Foglio di base'!AH7,IF(W33=0,'Foglio di base'!AH7,'Foglio di base'!AH11))</f>
        <v>6.4</v>
      </c>
      <c r="Y33" s="120" t="str">
        <f>IF((E33+F33+G33)=0,"",8)</f>
        <v/>
      </c>
      <c r="Z33" s="120"/>
      <c r="AA33" s="120"/>
      <c r="AB33" s="121"/>
      <c r="AC33" s="121"/>
      <c r="AD33" s="122"/>
      <c r="AE33" s="122"/>
    </row>
    <row r="34" spans="1:31" s="61" customFormat="1" ht="24" customHeight="1" x14ac:dyDescent="0.2">
      <c r="B34" s="27"/>
      <c r="C34" s="85">
        <v>9</v>
      </c>
      <c r="D34" s="77" t="s">
        <v>138</v>
      </c>
      <c r="E34" s="258"/>
      <c r="F34" s="258"/>
      <c r="G34" s="258"/>
      <c r="H34" s="8">
        <f t="shared" si="7"/>
        <v>0</v>
      </c>
      <c r="I34" s="14">
        <f t="shared" si="8"/>
        <v>0</v>
      </c>
      <c r="J34" s="259"/>
      <c r="K34" s="259"/>
      <c r="L34" s="39">
        <f t="shared" si="9"/>
        <v>0</v>
      </c>
      <c r="M34" s="39">
        <f t="shared" si="0"/>
        <v>0</v>
      </c>
      <c r="N34" s="258">
        <f t="shared" si="1"/>
        <v>0</v>
      </c>
      <c r="O34" s="258">
        <f t="shared" si="2"/>
        <v>0</v>
      </c>
      <c r="P34" s="258">
        <f t="shared" si="3"/>
        <v>0</v>
      </c>
      <c r="Q34" s="258">
        <f t="shared" si="4"/>
        <v>0</v>
      </c>
      <c r="R34" s="5">
        <f t="shared" si="5"/>
        <v>0</v>
      </c>
      <c r="S34" s="573"/>
      <c r="T34" s="574"/>
      <c r="U34" s="27"/>
      <c r="V34" s="382">
        <f>12*$S$6+9</f>
        <v>24309</v>
      </c>
      <c r="W34" s="383" t="e">
        <f t="shared" si="6"/>
        <v>#VALUE!</v>
      </c>
      <c r="X34" s="383">
        <f>IF($K$17="",'Foglio di base'!AH7,IF(W34=0,'Foglio di base'!AH7,'Foglio di base'!AH11))</f>
        <v>6.4</v>
      </c>
      <c r="Y34" s="120" t="str">
        <f>IF((E34+F34+G34)=0,"",9)</f>
        <v/>
      </c>
      <c r="Z34" s="120"/>
      <c r="AA34" s="120"/>
      <c r="AB34" s="121"/>
      <c r="AC34" s="121"/>
      <c r="AD34" s="122"/>
      <c r="AE34" s="122"/>
    </row>
    <row r="35" spans="1:31" s="61" customFormat="1" ht="24" customHeight="1" x14ac:dyDescent="0.2">
      <c r="B35" s="27"/>
      <c r="C35" s="85">
        <v>10</v>
      </c>
      <c r="D35" s="77" t="s">
        <v>139</v>
      </c>
      <c r="E35" s="258"/>
      <c r="F35" s="258"/>
      <c r="G35" s="258"/>
      <c r="H35" s="8">
        <f t="shared" si="7"/>
        <v>0</v>
      </c>
      <c r="I35" s="14">
        <f t="shared" si="8"/>
        <v>0</v>
      </c>
      <c r="J35" s="259"/>
      <c r="K35" s="259"/>
      <c r="L35" s="39">
        <f t="shared" si="9"/>
        <v>0</v>
      </c>
      <c r="M35" s="39">
        <f t="shared" si="0"/>
        <v>0</v>
      </c>
      <c r="N35" s="258">
        <f t="shared" si="1"/>
        <v>0</v>
      </c>
      <c r="O35" s="258">
        <f t="shared" si="2"/>
        <v>0</v>
      </c>
      <c r="P35" s="258">
        <f t="shared" si="3"/>
        <v>0</v>
      </c>
      <c r="Q35" s="258">
        <f t="shared" si="4"/>
        <v>0</v>
      </c>
      <c r="R35" s="5">
        <f t="shared" si="5"/>
        <v>0</v>
      </c>
      <c r="S35" s="573"/>
      <c r="T35" s="574"/>
      <c r="U35" s="27"/>
      <c r="V35" s="382">
        <f>12*$S$6+10</f>
        <v>24310</v>
      </c>
      <c r="W35" s="383" t="e">
        <f t="shared" si="6"/>
        <v>#VALUE!</v>
      </c>
      <c r="X35" s="383">
        <f>IF($K$17="",'Foglio di base'!AH7,IF(W35=0,'Foglio di base'!AH7,'Foglio di base'!AH11))</f>
        <v>6.4</v>
      </c>
      <c r="Y35" s="120" t="str">
        <f>IF((E35+F35+G35)=0,"",10)</f>
        <v/>
      </c>
      <c r="Z35" s="120"/>
      <c r="AA35" s="120"/>
      <c r="AB35" s="121"/>
      <c r="AC35" s="121"/>
      <c r="AD35" s="122"/>
      <c r="AE35" s="122"/>
    </row>
    <row r="36" spans="1:31" s="61" customFormat="1" ht="24" customHeight="1" x14ac:dyDescent="0.2">
      <c r="B36" s="27"/>
      <c r="C36" s="85">
        <v>11</v>
      </c>
      <c r="D36" s="77" t="s">
        <v>6</v>
      </c>
      <c r="E36" s="258"/>
      <c r="F36" s="258"/>
      <c r="G36" s="258"/>
      <c r="H36" s="8">
        <f t="shared" si="7"/>
        <v>0</v>
      </c>
      <c r="I36" s="14">
        <f t="shared" si="8"/>
        <v>0</v>
      </c>
      <c r="J36" s="259"/>
      <c r="K36" s="259"/>
      <c r="L36" s="39">
        <f t="shared" si="9"/>
        <v>0</v>
      </c>
      <c r="M36" s="39">
        <f t="shared" si="0"/>
        <v>0</v>
      </c>
      <c r="N36" s="258">
        <f t="shared" si="1"/>
        <v>0</v>
      </c>
      <c r="O36" s="258">
        <f t="shared" si="2"/>
        <v>0</v>
      </c>
      <c r="P36" s="258">
        <f t="shared" si="3"/>
        <v>0</v>
      </c>
      <c r="Q36" s="258">
        <f t="shared" si="4"/>
        <v>0</v>
      </c>
      <c r="R36" s="5">
        <f t="shared" si="5"/>
        <v>0</v>
      </c>
      <c r="S36" s="573"/>
      <c r="T36" s="574"/>
      <c r="U36" s="27"/>
      <c r="V36" s="382">
        <f>12*$S$6+11</f>
        <v>24311</v>
      </c>
      <c r="W36" s="383" t="e">
        <f t="shared" si="6"/>
        <v>#VALUE!</v>
      </c>
      <c r="X36" s="383">
        <f>IF($K$17="",'Foglio di base'!AH7,IF(W36=0,'Foglio di base'!AH7,'Foglio di base'!AH11))</f>
        <v>6.4</v>
      </c>
      <c r="Y36" s="120" t="str">
        <f>IF((E36+F36+G36)=0,"",11)</f>
        <v/>
      </c>
      <c r="Z36" s="120"/>
      <c r="AA36" s="120"/>
      <c r="AB36" s="121"/>
      <c r="AC36" s="121"/>
      <c r="AD36" s="122"/>
      <c r="AE36" s="122"/>
    </row>
    <row r="37" spans="1:31" s="61" customFormat="1" ht="24" customHeight="1" thickBot="1" x14ac:dyDescent="0.25">
      <c r="B37" s="27"/>
      <c r="C37" s="85">
        <v>12</v>
      </c>
      <c r="D37" s="78" t="s">
        <v>140</v>
      </c>
      <c r="E37" s="258"/>
      <c r="F37" s="258"/>
      <c r="G37" s="258"/>
      <c r="H37" s="8">
        <f t="shared" si="7"/>
        <v>0</v>
      </c>
      <c r="I37" s="90">
        <f t="shared" si="8"/>
        <v>0</v>
      </c>
      <c r="J37" s="259"/>
      <c r="K37" s="259"/>
      <c r="L37" s="39">
        <f t="shared" si="9"/>
        <v>0</v>
      </c>
      <c r="M37" s="39">
        <f t="shared" si="0"/>
        <v>0</v>
      </c>
      <c r="N37" s="258">
        <f t="shared" si="1"/>
        <v>0</v>
      </c>
      <c r="O37" s="258">
        <f t="shared" si="2"/>
        <v>0</v>
      </c>
      <c r="P37" s="258">
        <f t="shared" si="3"/>
        <v>0</v>
      </c>
      <c r="Q37" s="258">
        <f t="shared" si="4"/>
        <v>0</v>
      </c>
      <c r="R37" s="5">
        <f t="shared" si="5"/>
        <v>0</v>
      </c>
      <c r="S37" s="573"/>
      <c r="T37" s="574"/>
      <c r="U37" s="27"/>
      <c r="V37" s="382">
        <f>12*$S$6+12</f>
        <v>24312</v>
      </c>
      <c r="W37" s="383" t="e">
        <f t="shared" si="6"/>
        <v>#VALUE!</v>
      </c>
      <c r="X37" s="383">
        <f>IF($K$17="",'Foglio di base'!AH7,IF(W37=0,'Foglio di base'!AH7,'Foglio di base'!AH11))</f>
        <v>6.4</v>
      </c>
      <c r="Y37" s="120" t="str">
        <f>IF((E37+F37+G37)=0,"",12)</f>
        <v/>
      </c>
      <c r="Z37" s="120"/>
      <c r="AA37" s="120"/>
      <c r="AB37" s="121"/>
      <c r="AC37" s="121"/>
      <c r="AD37" s="122"/>
      <c r="AE37" s="122"/>
    </row>
    <row r="38" spans="1:31" s="66" customFormat="1" ht="16.5" customHeight="1" x14ac:dyDescent="0.2">
      <c r="B38" s="27"/>
      <c r="C38" s="62" t="e">
        <f>IF(M82&gt;=-1,"",IF((E37+F37+G37)&lt;&gt;0,"Al dipendente vanno rimborsati:","Se è l'ultimo versamento del salario, al dipendente vanno rimborsati:"))</f>
        <v>#VALUE!</v>
      </c>
      <c r="D38" s="63"/>
      <c r="E38" s="64"/>
      <c r="F38" s="64"/>
      <c r="G38" s="64"/>
      <c r="H38" s="43"/>
      <c r="I38" s="40"/>
      <c r="J38" s="45" t="e">
        <f>IF(M82&lt;0,"contributi AD pagati in più","")</f>
        <v>#VALUE!</v>
      </c>
      <c r="K38" s="65"/>
      <c r="L38" s="43"/>
      <c r="M38" s="44" t="str">
        <f>IF(K17="","",IF(M82&gt;=-0.05,0,M82))</f>
        <v/>
      </c>
      <c r="N38" s="64"/>
      <c r="O38" s="64"/>
      <c r="P38" s="64"/>
      <c r="Q38" s="64"/>
      <c r="R38" s="43"/>
      <c r="S38" s="579"/>
      <c r="T38" s="579"/>
      <c r="U38" s="27"/>
      <c r="V38" s="208"/>
      <c r="W38" s="209"/>
      <c r="X38" s="120"/>
      <c r="Y38" s="120"/>
      <c r="Z38" s="120"/>
      <c r="AA38" s="120"/>
      <c r="AB38" s="123"/>
      <c r="AC38" s="123"/>
      <c r="AD38" s="124"/>
      <c r="AE38" s="124"/>
    </row>
    <row r="39" spans="1:31" s="66" customFormat="1" ht="16.5" customHeight="1" thickBot="1" x14ac:dyDescent="0.25">
      <c r="B39" s="27"/>
      <c r="C39" s="67" t="str">
        <f>IF(J39="","",IF((E37+F37+G37)&lt;&gt;0,"Al dipendente vanno rimborsati:","Se è l'ultimo versamento del salario, al dipendente vanno rimborsati:"))</f>
        <v/>
      </c>
      <c r="D39" s="68"/>
      <c r="E39" s="69"/>
      <c r="F39" s="69"/>
      <c r="G39" s="69"/>
      <c r="H39" s="40"/>
      <c r="I39" s="40"/>
      <c r="J39" s="42" t="str">
        <f>IF(K17="","",IF(M65&lt;-1,"franchigia per i pensionati",""))</f>
        <v/>
      </c>
      <c r="K39" s="70"/>
      <c r="L39" s="40"/>
      <c r="M39" s="41" t="str">
        <f>IF(K17="","",IF(M65&gt;=-1,0,M65))</f>
        <v/>
      </c>
      <c r="N39" s="69"/>
      <c r="O39" s="69"/>
      <c r="P39" s="69"/>
      <c r="Q39" s="69"/>
      <c r="R39" s="40"/>
      <c r="S39" s="582"/>
      <c r="T39" s="582"/>
      <c r="U39" s="27"/>
      <c r="V39" s="208"/>
      <c r="W39" s="209"/>
      <c r="X39" s="120"/>
      <c r="Y39" s="120"/>
      <c r="Z39" s="120"/>
      <c r="AA39" s="120"/>
      <c r="AB39" s="123"/>
      <c r="AC39" s="123"/>
      <c r="AD39" s="124"/>
      <c r="AE39" s="124"/>
    </row>
    <row r="40" spans="1:31" ht="22.5" customHeight="1" thickBot="1" x14ac:dyDescent="0.25">
      <c r="B40" s="47"/>
      <c r="C40" s="622" t="s">
        <v>159</v>
      </c>
      <c r="D40" s="623"/>
      <c r="E40" s="6">
        <f t="shared" ref="E40:L40" si="10">SUM(E26:E37)</f>
        <v>0</v>
      </c>
      <c r="F40" s="6">
        <f t="shared" si="10"/>
        <v>0</v>
      </c>
      <c r="G40" s="71">
        <f t="shared" si="10"/>
        <v>0</v>
      </c>
      <c r="H40" s="71">
        <f t="shared" si="10"/>
        <v>0</v>
      </c>
      <c r="I40" s="72">
        <f>IF((E40+F40+G40-H40)&lt;0,0,IF(Y17="2b",0,(E40+F40+G40-H40)))</f>
        <v>0</v>
      </c>
      <c r="J40" s="60">
        <f t="shared" si="10"/>
        <v>0</v>
      </c>
      <c r="K40" s="60">
        <f t="shared" si="10"/>
        <v>0</v>
      </c>
      <c r="L40" s="6">
        <f t="shared" si="10"/>
        <v>0</v>
      </c>
      <c r="M40" s="6">
        <f>IF(I40=0,0,SUM(M26:M39))</f>
        <v>0</v>
      </c>
      <c r="N40" s="6">
        <f>SUM(N26:N37)</f>
        <v>0</v>
      </c>
      <c r="O40" s="6">
        <f>SUM(O26:O37)</f>
        <v>0</v>
      </c>
      <c r="P40" s="6">
        <f>SUM(P26:P37)</f>
        <v>0</v>
      </c>
      <c r="Q40" s="6">
        <f>SUM(Q26:Q37)</f>
        <v>0</v>
      </c>
      <c r="R40" s="6">
        <f>L40-SUM(M40:Q40)</f>
        <v>0</v>
      </c>
      <c r="S40" s="573"/>
      <c r="T40" s="574"/>
      <c r="U40" s="47"/>
      <c r="V40" s="210"/>
      <c r="W40" s="120"/>
      <c r="X40" s="120"/>
      <c r="Y40" s="120"/>
      <c r="Z40" s="120"/>
      <c r="AA40" s="120"/>
    </row>
    <row r="41" spans="1:31" ht="9.75" customHeight="1" x14ac:dyDescent="0.25">
      <c r="B41" s="47"/>
      <c r="C41" s="73"/>
      <c r="D41" s="51"/>
      <c r="E41" s="47"/>
      <c r="F41" s="47"/>
      <c r="G41" s="47"/>
      <c r="H41" s="47"/>
      <c r="I41" s="47"/>
      <c r="J41" s="47"/>
      <c r="K41" s="47"/>
      <c r="L41" s="47"/>
      <c r="M41" s="47"/>
      <c r="N41" s="47"/>
      <c r="O41" s="47"/>
      <c r="P41" s="47"/>
      <c r="Q41" s="47"/>
      <c r="R41" s="74"/>
      <c r="S41" s="74"/>
      <c r="T41" s="74"/>
      <c r="U41" s="47"/>
      <c r="W41" s="114" t="e">
        <f>SUM(W26:W40)</f>
        <v>#VALUE!</v>
      </c>
      <c r="X41" s="120">
        <f>IF($K$17="",'Foglio di base'!AH7,IF(W41=0,'Foglio di base'!AH7,'Foglio di base'!AH11))</f>
        <v>6.4</v>
      </c>
      <c r="Y41" s="120"/>
      <c r="Z41" s="120"/>
      <c r="AA41" s="120"/>
    </row>
    <row r="42" spans="1:31" s="103" customFormat="1" ht="15.75" customHeight="1" x14ac:dyDescent="0.2">
      <c r="B42" s="104"/>
      <c r="C42" s="105" t="s">
        <v>160</v>
      </c>
      <c r="D42" s="106"/>
      <c r="E42" s="105"/>
      <c r="F42" s="105"/>
      <c r="G42" s="107"/>
      <c r="H42" s="107"/>
      <c r="I42" s="107"/>
      <c r="J42" s="107"/>
      <c r="K42" s="107"/>
      <c r="L42" s="105"/>
      <c r="M42" s="105" t="s">
        <v>162</v>
      </c>
      <c r="N42" s="105"/>
      <c r="O42" s="105"/>
      <c r="P42" s="105"/>
      <c r="Q42" s="105" t="s">
        <v>163</v>
      </c>
      <c r="R42" s="104"/>
      <c r="S42" s="104"/>
      <c r="T42" s="104"/>
      <c r="U42" s="104"/>
      <c r="V42" s="125"/>
      <c r="W42" s="125" t="s">
        <v>19</v>
      </c>
      <c r="X42" s="125"/>
      <c r="Y42" s="125"/>
      <c r="Z42" s="125"/>
      <c r="AA42" s="125"/>
      <c r="AB42" s="126"/>
      <c r="AC42" s="126"/>
      <c r="AD42" s="125"/>
      <c r="AE42" s="125"/>
    </row>
    <row r="43" spans="1:31" ht="15" customHeight="1" x14ac:dyDescent="0.2">
      <c r="B43" s="47"/>
      <c r="C43" s="616"/>
      <c r="D43" s="617"/>
      <c r="E43" s="617"/>
      <c r="F43" s="617"/>
      <c r="G43" s="617"/>
      <c r="H43" s="617"/>
      <c r="I43" s="617"/>
      <c r="J43" s="617"/>
      <c r="K43" s="618"/>
      <c r="L43" s="49"/>
      <c r="M43" s="600"/>
      <c r="N43" s="601"/>
      <c r="O43" s="47"/>
      <c r="P43" s="47"/>
      <c r="Q43" s="564"/>
      <c r="R43" s="565"/>
      <c r="S43" s="565"/>
      <c r="T43" s="566"/>
      <c r="U43" s="47"/>
    </row>
    <row r="44" spans="1:31" ht="15" customHeight="1" x14ac:dyDescent="0.2">
      <c r="B44" s="47"/>
      <c r="C44" s="619"/>
      <c r="D44" s="620"/>
      <c r="E44" s="620"/>
      <c r="F44" s="620"/>
      <c r="G44" s="620"/>
      <c r="H44" s="620"/>
      <c r="I44" s="620"/>
      <c r="J44" s="620"/>
      <c r="K44" s="621"/>
      <c r="L44" s="49"/>
      <c r="M44" s="602"/>
      <c r="N44" s="603"/>
      <c r="O44" s="47"/>
      <c r="P44" s="47"/>
      <c r="Q44" s="567"/>
      <c r="R44" s="568"/>
      <c r="S44" s="568"/>
      <c r="T44" s="569"/>
      <c r="U44" s="47"/>
    </row>
    <row r="45" spans="1:31" ht="15" customHeight="1" x14ac:dyDescent="0.2">
      <c r="B45" s="47"/>
      <c r="C45" s="576"/>
      <c r="D45" s="577"/>
      <c r="E45" s="577"/>
      <c r="F45" s="577"/>
      <c r="G45" s="577"/>
      <c r="H45" s="577"/>
      <c r="I45" s="577"/>
      <c r="J45" s="577"/>
      <c r="K45" s="578"/>
      <c r="L45" s="47"/>
      <c r="M45" s="604"/>
      <c r="N45" s="605"/>
      <c r="O45" s="47"/>
      <c r="P45" s="47"/>
      <c r="Q45" s="570"/>
      <c r="R45" s="571"/>
      <c r="S45" s="571"/>
      <c r="T45" s="572"/>
      <c r="U45" s="47"/>
    </row>
    <row r="46" spans="1:31" ht="7.5" customHeight="1" x14ac:dyDescent="0.2">
      <c r="B46" s="47"/>
      <c r="C46" s="319"/>
      <c r="D46" s="319"/>
      <c r="E46" s="319"/>
      <c r="F46" s="319"/>
      <c r="G46" s="319"/>
      <c r="H46" s="319"/>
      <c r="I46" s="319"/>
      <c r="J46" s="319"/>
      <c r="K46" s="319"/>
      <c r="L46" s="52"/>
      <c r="M46" s="257"/>
      <c r="N46" s="257"/>
      <c r="O46" s="52"/>
      <c r="P46" s="320"/>
      <c r="Q46" s="320"/>
      <c r="R46" s="320"/>
      <c r="S46" s="320"/>
      <c r="T46" s="320"/>
      <c r="U46" s="47"/>
    </row>
    <row r="47" spans="1:31" ht="11.25" customHeight="1" x14ac:dyDescent="0.2">
      <c r="B47" s="47"/>
      <c r="C47" s="434" t="s">
        <v>216</v>
      </c>
      <c r="D47" s="47"/>
      <c r="E47" s="47"/>
      <c r="F47" s="47"/>
      <c r="G47" s="47"/>
      <c r="H47" s="47"/>
      <c r="I47" s="47"/>
      <c r="J47" s="47"/>
      <c r="K47" s="47"/>
      <c r="L47" s="47"/>
      <c r="M47" s="47"/>
      <c r="N47" s="47"/>
      <c r="O47" s="47"/>
      <c r="P47" s="47"/>
      <c r="Q47" s="47"/>
      <c r="R47" s="47"/>
      <c r="S47" s="47"/>
      <c r="T47" s="447" t="str">
        <f>'Foglio di base'!N43</f>
        <v>© medisuisse 2025</v>
      </c>
      <c r="U47" s="47"/>
    </row>
    <row r="48" spans="1:31" s="79" customFormat="1" ht="2.25" customHeight="1" x14ac:dyDescent="0.2">
      <c r="A48" s="4"/>
      <c r="B48" s="47"/>
      <c r="C48" s="47"/>
      <c r="D48" s="47"/>
      <c r="E48" s="47"/>
      <c r="F48" s="47"/>
      <c r="G48" s="47"/>
      <c r="H48" s="47"/>
      <c r="I48" s="47"/>
      <c r="J48" s="47"/>
      <c r="K48" s="47"/>
      <c r="L48" s="47"/>
      <c r="M48" s="47"/>
      <c r="N48" s="47"/>
      <c r="O48" s="47"/>
      <c r="P48" s="47"/>
      <c r="Q48" s="47"/>
      <c r="R48" s="47"/>
      <c r="S48" s="47"/>
      <c r="T48" s="47"/>
      <c r="U48" s="47"/>
      <c r="V48" s="114"/>
      <c r="W48" s="114"/>
      <c r="X48" s="114"/>
      <c r="Y48" s="114"/>
      <c r="Z48" s="114"/>
      <c r="AA48" s="114"/>
      <c r="AB48" s="115"/>
      <c r="AC48" s="115"/>
      <c r="AD48" s="114"/>
      <c r="AE48" s="127"/>
    </row>
    <row r="49" spans="1:29" s="127" customFormat="1" hidden="1" x14ac:dyDescent="0.2">
      <c r="A49" s="196"/>
      <c r="B49" s="196"/>
      <c r="C49" s="448" t="str">
        <f>K15</f>
        <v/>
      </c>
      <c r="D49" s="196"/>
      <c r="E49" s="196"/>
      <c r="F49" s="196"/>
      <c r="G49" s="196"/>
      <c r="H49" s="196"/>
      <c r="I49" s="196"/>
      <c r="J49" s="196"/>
      <c r="K49" s="196"/>
      <c r="L49" s="196"/>
      <c r="M49" s="196"/>
      <c r="N49" s="196"/>
      <c r="O49" s="196"/>
      <c r="P49" s="196"/>
      <c r="Q49" s="196"/>
      <c r="R49" s="196"/>
      <c r="S49" s="196"/>
      <c r="T49" s="196"/>
      <c r="U49" s="196"/>
      <c r="AB49" s="128"/>
      <c r="AC49" s="128"/>
    </row>
    <row r="50" spans="1:29" s="129" customFormat="1" ht="15" hidden="1" customHeight="1" x14ac:dyDescent="0.2">
      <c r="A50" s="414"/>
      <c r="B50" s="196"/>
      <c r="C50" s="196"/>
      <c r="D50" s="197" t="s">
        <v>24</v>
      </c>
      <c r="E50" s="196"/>
      <c r="F50" s="196"/>
      <c r="G50" s="198" t="s">
        <v>18</v>
      </c>
      <c r="H50" s="196"/>
      <c r="I50" s="196"/>
      <c r="J50" s="196"/>
      <c r="K50" s="196"/>
      <c r="L50" s="196"/>
      <c r="M50" s="196"/>
      <c r="N50" s="196"/>
      <c r="O50" s="196"/>
      <c r="P50" s="196"/>
      <c r="Q50" s="196"/>
      <c r="R50" s="196"/>
      <c r="S50" s="196"/>
      <c r="T50" s="196"/>
      <c r="U50" s="196"/>
      <c r="AB50" s="128"/>
      <c r="AC50" s="128"/>
    </row>
    <row r="51" spans="1:29" s="129" customFormat="1" ht="15" hidden="1" customHeight="1" x14ac:dyDescent="0.2">
      <c r="A51" s="414"/>
      <c r="B51" s="197"/>
      <c r="C51" s="199"/>
      <c r="D51" s="199"/>
      <c r="E51" s="199"/>
      <c r="F51" s="200"/>
      <c r="G51" s="200" t="e">
        <f>IF(W26=0,0,(E26+F26+G26))</f>
        <v>#VALUE!</v>
      </c>
      <c r="H51" s="200" t="e">
        <f>IF(G51&lt;1,0,1400*W26)</f>
        <v>#VALUE!</v>
      </c>
      <c r="I51" s="200" t="e">
        <f>IF((G51-H51)&lt;1,0,(G51-H51))</f>
        <v>#VALUE!</v>
      </c>
      <c r="J51" s="197"/>
      <c r="K51" s="200"/>
      <c r="L51" s="197"/>
      <c r="M51" s="200" t="e">
        <f>IF(W26=0,0,M26)</f>
        <v>#VALUE!</v>
      </c>
      <c r="N51" s="197"/>
      <c r="O51" s="197"/>
      <c r="P51" s="197"/>
      <c r="Q51" s="197"/>
      <c r="R51" s="197"/>
      <c r="S51" s="197"/>
      <c r="T51" s="197"/>
      <c r="U51" s="197"/>
      <c r="AB51" s="128"/>
      <c r="AC51" s="128"/>
    </row>
    <row r="52" spans="1:29" s="129" customFormat="1" ht="15" hidden="1" customHeight="1" x14ac:dyDescent="0.2">
      <c r="A52" s="414"/>
      <c r="B52" s="197"/>
      <c r="C52" s="127"/>
      <c r="D52" s="127"/>
      <c r="E52" s="127"/>
      <c r="F52" s="200"/>
      <c r="G52" s="200" t="e">
        <f t="shared" ref="G52:G62" si="11">IF(W27=0,0,(E27+F27+G27))</f>
        <v>#VALUE!</v>
      </c>
      <c r="H52" s="200" t="e">
        <f t="shared" ref="H52:H62" si="12">IF(G52&lt;1,0,1400*W27)</f>
        <v>#VALUE!</v>
      </c>
      <c r="I52" s="200" t="e">
        <f t="shared" ref="I52:I62" si="13">IF((G52-H52)&lt;1,0,(G52-H52))</f>
        <v>#VALUE!</v>
      </c>
      <c r="J52" s="197"/>
      <c r="K52" s="201"/>
      <c r="L52" s="202"/>
      <c r="M52" s="200" t="e">
        <f t="shared" ref="M52:M62" si="14">IF(W27=0,0,M27)</f>
        <v>#VALUE!</v>
      </c>
      <c r="N52" s="203"/>
      <c r="O52" s="197"/>
      <c r="P52" s="197"/>
      <c r="Q52" s="197"/>
      <c r="R52" s="197"/>
      <c r="S52" s="197"/>
      <c r="T52" s="197"/>
      <c r="U52" s="197"/>
      <c r="AB52" s="128"/>
      <c r="AC52" s="128"/>
    </row>
    <row r="53" spans="1:29" s="129" customFormat="1" ht="15" hidden="1" customHeight="1" x14ac:dyDescent="0.2">
      <c r="A53" s="414"/>
      <c r="B53" s="197"/>
      <c r="C53" s="127"/>
      <c r="D53" s="127"/>
      <c r="E53" s="127"/>
      <c r="F53" s="200"/>
      <c r="G53" s="200" t="e">
        <f t="shared" si="11"/>
        <v>#VALUE!</v>
      </c>
      <c r="H53" s="200" t="e">
        <f t="shared" si="12"/>
        <v>#VALUE!</v>
      </c>
      <c r="I53" s="200" t="e">
        <f t="shared" si="13"/>
        <v>#VALUE!</v>
      </c>
      <c r="J53" s="197"/>
      <c r="K53" s="201"/>
      <c r="L53" s="202"/>
      <c r="M53" s="200" t="e">
        <f t="shared" si="14"/>
        <v>#VALUE!</v>
      </c>
      <c r="N53" s="203"/>
      <c r="O53" s="197"/>
      <c r="P53" s="197"/>
      <c r="Q53" s="197"/>
      <c r="R53" s="197"/>
      <c r="S53" s="197"/>
      <c r="T53" s="197"/>
      <c r="U53" s="197"/>
      <c r="AB53" s="128"/>
      <c r="AC53" s="128"/>
    </row>
    <row r="54" spans="1:29" s="129" customFormat="1" ht="15" hidden="1" customHeight="1" x14ac:dyDescent="0.2">
      <c r="A54" s="414"/>
      <c r="B54" s="197"/>
      <c r="C54" s="127"/>
      <c r="D54" s="127" t="str">
        <f>MID($C$49,2,1)</f>
        <v/>
      </c>
      <c r="E54" s="127"/>
      <c r="F54" s="200"/>
      <c r="G54" s="200" t="e">
        <f t="shared" si="11"/>
        <v>#VALUE!</v>
      </c>
      <c r="H54" s="200" t="e">
        <f t="shared" si="12"/>
        <v>#VALUE!</v>
      </c>
      <c r="I54" s="200" t="e">
        <f t="shared" si="13"/>
        <v>#VALUE!</v>
      </c>
      <c r="J54" s="197"/>
      <c r="K54" s="201"/>
      <c r="L54" s="202"/>
      <c r="M54" s="200" t="e">
        <f t="shared" si="14"/>
        <v>#VALUE!</v>
      </c>
      <c r="N54" s="204"/>
      <c r="O54" s="197"/>
      <c r="P54" s="197"/>
      <c r="Q54" s="197"/>
      <c r="R54" s="197"/>
      <c r="S54" s="197"/>
      <c r="T54" s="197"/>
      <c r="U54" s="197"/>
      <c r="AB54" s="128"/>
      <c r="AC54" s="128"/>
    </row>
    <row r="55" spans="1:29" s="129" customFormat="1" ht="15" hidden="1" customHeight="1" x14ac:dyDescent="0.2">
      <c r="A55" s="414"/>
      <c r="B55" s="197"/>
      <c r="C55" s="127"/>
      <c r="D55" s="127"/>
      <c r="E55" s="127"/>
      <c r="F55" s="200"/>
      <c r="G55" s="200" t="e">
        <f t="shared" si="11"/>
        <v>#VALUE!</v>
      </c>
      <c r="H55" s="200" t="e">
        <f t="shared" si="12"/>
        <v>#VALUE!</v>
      </c>
      <c r="I55" s="200" t="e">
        <f t="shared" si="13"/>
        <v>#VALUE!</v>
      </c>
      <c r="J55" s="197"/>
      <c r="K55" s="201"/>
      <c r="L55" s="197"/>
      <c r="M55" s="200" t="e">
        <f t="shared" si="14"/>
        <v>#VALUE!</v>
      </c>
      <c r="N55" s="197"/>
      <c r="O55" s="197"/>
      <c r="P55" s="197"/>
      <c r="Q55" s="197"/>
      <c r="R55" s="197"/>
      <c r="S55" s="197"/>
      <c r="T55" s="197"/>
      <c r="U55" s="197"/>
      <c r="AB55" s="128"/>
      <c r="AC55" s="128"/>
    </row>
    <row r="56" spans="1:29" s="129" customFormat="1" ht="15" hidden="1" customHeight="1" x14ac:dyDescent="0.2">
      <c r="A56" s="414"/>
      <c r="B56" s="197"/>
      <c r="C56" s="127"/>
      <c r="D56" s="127"/>
      <c r="E56" s="127"/>
      <c r="F56" s="200"/>
      <c r="G56" s="200" t="e">
        <f t="shared" si="11"/>
        <v>#VALUE!</v>
      </c>
      <c r="H56" s="200" t="e">
        <f t="shared" si="12"/>
        <v>#VALUE!</v>
      </c>
      <c r="I56" s="200" t="e">
        <f t="shared" si="13"/>
        <v>#VALUE!</v>
      </c>
      <c r="J56" s="197"/>
      <c r="K56" s="201"/>
      <c r="L56" s="197"/>
      <c r="M56" s="200" t="e">
        <f t="shared" si="14"/>
        <v>#VALUE!</v>
      </c>
      <c r="N56" s="197"/>
      <c r="O56" s="197"/>
      <c r="P56" s="197"/>
      <c r="Q56" s="197"/>
      <c r="R56" s="197"/>
      <c r="S56" s="197"/>
      <c r="T56" s="197"/>
      <c r="U56" s="197"/>
      <c r="AB56" s="128"/>
      <c r="AC56" s="128"/>
    </row>
    <row r="57" spans="1:29" s="129" customFormat="1" ht="15" hidden="1" customHeight="1" x14ac:dyDescent="0.2">
      <c r="A57" s="414"/>
      <c r="B57" s="197"/>
      <c r="C57" s="127"/>
      <c r="D57" s="127"/>
      <c r="E57" s="127"/>
      <c r="F57" s="200"/>
      <c r="G57" s="200" t="e">
        <f t="shared" si="11"/>
        <v>#VALUE!</v>
      </c>
      <c r="H57" s="200" t="e">
        <f t="shared" si="12"/>
        <v>#VALUE!</v>
      </c>
      <c r="I57" s="200" t="e">
        <f t="shared" si="13"/>
        <v>#VALUE!</v>
      </c>
      <c r="J57" s="197"/>
      <c r="K57" s="201"/>
      <c r="L57" s="197"/>
      <c r="M57" s="200" t="e">
        <f t="shared" si="14"/>
        <v>#VALUE!</v>
      </c>
      <c r="N57" s="197"/>
      <c r="O57" s="197"/>
      <c r="P57" s="197"/>
      <c r="Q57" s="197"/>
      <c r="R57" s="197"/>
      <c r="S57" s="197"/>
      <c r="T57" s="197"/>
      <c r="U57" s="197"/>
      <c r="AB57" s="128"/>
      <c r="AC57" s="128"/>
    </row>
    <row r="58" spans="1:29" s="129" customFormat="1" ht="15" hidden="1" customHeight="1" x14ac:dyDescent="0.2">
      <c r="A58" s="414"/>
      <c r="B58" s="197"/>
      <c r="C58" s="127"/>
      <c r="D58" s="127"/>
      <c r="E58" s="127"/>
      <c r="F58" s="200"/>
      <c r="G58" s="200" t="e">
        <f t="shared" si="11"/>
        <v>#VALUE!</v>
      </c>
      <c r="H58" s="200" t="e">
        <f t="shared" si="12"/>
        <v>#VALUE!</v>
      </c>
      <c r="I58" s="200" t="e">
        <f t="shared" si="13"/>
        <v>#VALUE!</v>
      </c>
      <c r="J58" s="197"/>
      <c r="K58" s="201"/>
      <c r="L58" s="197"/>
      <c r="M58" s="200" t="e">
        <f t="shared" si="14"/>
        <v>#VALUE!</v>
      </c>
      <c r="N58" s="197"/>
      <c r="O58" s="197"/>
      <c r="P58" s="197"/>
      <c r="Q58" s="197"/>
      <c r="R58" s="197"/>
      <c r="S58" s="197"/>
      <c r="T58" s="197"/>
      <c r="U58" s="197"/>
      <c r="AB58" s="128"/>
      <c r="AC58" s="128"/>
    </row>
    <row r="59" spans="1:29" s="129" customFormat="1" ht="15" hidden="1" customHeight="1" x14ac:dyDescent="0.2">
      <c r="A59" s="414"/>
      <c r="B59" s="197"/>
      <c r="C59" s="127"/>
      <c r="D59" s="127"/>
      <c r="E59" s="127"/>
      <c r="F59" s="200"/>
      <c r="G59" s="200" t="e">
        <f t="shared" si="11"/>
        <v>#VALUE!</v>
      </c>
      <c r="H59" s="200" t="e">
        <f t="shared" si="12"/>
        <v>#VALUE!</v>
      </c>
      <c r="I59" s="200" t="e">
        <f t="shared" si="13"/>
        <v>#VALUE!</v>
      </c>
      <c r="J59" s="197"/>
      <c r="K59" s="201"/>
      <c r="L59" s="197"/>
      <c r="M59" s="200" t="e">
        <f t="shared" si="14"/>
        <v>#VALUE!</v>
      </c>
      <c r="N59" s="197"/>
      <c r="O59" s="197"/>
      <c r="P59" s="197"/>
      <c r="Q59" s="197"/>
      <c r="R59" s="197"/>
      <c r="S59" s="197"/>
      <c r="T59" s="197"/>
      <c r="U59" s="197"/>
      <c r="AB59" s="128"/>
      <c r="AC59" s="128"/>
    </row>
    <row r="60" spans="1:29" s="129" customFormat="1" ht="15" hidden="1" customHeight="1" x14ac:dyDescent="0.2">
      <c r="A60" s="414"/>
      <c r="B60" s="197"/>
      <c r="C60" s="127"/>
      <c r="D60" s="127"/>
      <c r="E60" s="127"/>
      <c r="F60" s="200"/>
      <c r="G60" s="200" t="e">
        <f t="shared" si="11"/>
        <v>#VALUE!</v>
      </c>
      <c r="H60" s="200" t="e">
        <f t="shared" si="12"/>
        <v>#VALUE!</v>
      </c>
      <c r="I60" s="200" t="e">
        <f t="shared" si="13"/>
        <v>#VALUE!</v>
      </c>
      <c r="J60" s="197"/>
      <c r="K60" s="201"/>
      <c r="L60" s="197"/>
      <c r="M60" s="200" t="e">
        <f t="shared" si="14"/>
        <v>#VALUE!</v>
      </c>
      <c r="N60" s="197"/>
      <c r="O60" s="197"/>
      <c r="P60" s="197"/>
      <c r="Q60" s="197"/>
      <c r="R60" s="197"/>
      <c r="S60" s="197"/>
      <c r="T60" s="197"/>
      <c r="U60" s="197"/>
      <c r="AB60" s="128"/>
      <c r="AC60" s="128"/>
    </row>
    <row r="61" spans="1:29" s="129" customFormat="1" ht="15" hidden="1" customHeight="1" x14ac:dyDescent="0.2">
      <c r="A61" s="414"/>
      <c r="B61" s="197"/>
      <c r="C61" s="127"/>
      <c r="D61" s="127"/>
      <c r="E61" s="127"/>
      <c r="F61" s="200"/>
      <c r="G61" s="200" t="e">
        <f t="shared" si="11"/>
        <v>#VALUE!</v>
      </c>
      <c r="H61" s="200" t="e">
        <f t="shared" si="12"/>
        <v>#VALUE!</v>
      </c>
      <c r="I61" s="200" t="e">
        <f t="shared" si="13"/>
        <v>#VALUE!</v>
      </c>
      <c r="J61" s="197"/>
      <c r="K61" s="201"/>
      <c r="L61" s="197"/>
      <c r="M61" s="200" t="e">
        <f t="shared" si="14"/>
        <v>#VALUE!</v>
      </c>
      <c r="N61" s="197"/>
      <c r="O61" s="197"/>
      <c r="P61" s="197"/>
      <c r="Q61" s="197"/>
      <c r="R61" s="197"/>
      <c r="S61" s="197"/>
      <c r="T61" s="197"/>
      <c r="U61" s="197"/>
      <c r="AB61" s="128"/>
      <c r="AC61" s="128"/>
    </row>
    <row r="62" spans="1:29" s="129" customFormat="1" ht="15" hidden="1" customHeight="1" x14ac:dyDescent="0.2">
      <c r="A62" s="414"/>
      <c r="B62" s="197"/>
      <c r="C62" s="127"/>
      <c r="D62" s="127"/>
      <c r="E62" s="127"/>
      <c r="F62" s="200"/>
      <c r="G62" s="200" t="e">
        <f t="shared" si="11"/>
        <v>#VALUE!</v>
      </c>
      <c r="H62" s="200" t="e">
        <f t="shared" si="12"/>
        <v>#VALUE!</v>
      </c>
      <c r="I62" s="200" t="e">
        <f t="shared" si="13"/>
        <v>#VALUE!</v>
      </c>
      <c r="J62" s="197"/>
      <c r="K62" s="201"/>
      <c r="L62" s="197"/>
      <c r="M62" s="200" t="e">
        <f t="shared" si="14"/>
        <v>#VALUE!</v>
      </c>
      <c r="N62" s="197"/>
      <c r="O62" s="197"/>
      <c r="P62" s="197"/>
      <c r="Q62" s="197"/>
      <c r="R62" s="197"/>
      <c r="S62" s="197"/>
      <c r="T62" s="197"/>
      <c r="U62" s="197"/>
      <c r="AB62" s="128"/>
      <c r="AC62" s="128"/>
    </row>
    <row r="63" spans="1:29" s="129" customFormat="1" ht="15" hidden="1" customHeight="1" x14ac:dyDescent="0.2">
      <c r="A63" s="414"/>
      <c r="B63" s="197"/>
      <c r="C63" s="127"/>
      <c r="D63" s="127"/>
      <c r="E63" s="127"/>
      <c r="F63" s="197"/>
      <c r="G63" s="200" t="e">
        <f>SUM(G51:G62)</f>
        <v>#VALUE!</v>
      </c>
      <c r="H63" s="200" t="e">
        <f>SUM(H51:H62)</f>
        <v>#VALUE!</v>
      </c>
      <c r="I63" s="200" t="e">
        <f>SUM(I51:I62)</f>
        <v>#VALUE!</v>
      </c>
      <c r="J63" s="197"/>
      <c r="K63" s="201"/>
      <c r="L63" s="197"/>
      <c r="M63" s="200" t="e">
        <f>SUM(M51:M62)</f>
        <v>#VALUE!</v>
      </c>
      <c r="N63" s="197" t="s">
        <v>20</v>
      </c>
      <c r="O63" s="197"/>
      <c r="P63" s="197"/>
      <c r="Q63" s="197"/>
      <c r="R63" s="197"/>
      <c r="S63" s="197"/>
      <c r="T63" s="197"/>
      <c r="U63" s="197"/>
      <c r="AB63" s="128"/>
      <c r="AC63" s="128"/>
    </row>
    <row r="64" spans="1:29" s="129" customFormat="1" ht="15" hidden="1" customHeight="1" x14ac:dyDescent="0.2">
      <c r="A64" s="414"/>
      <c r="B64" s="197"/>
      <c r="C64" s="127"/>
      <c r="D64" s="127"/>
      <c r="E64" s="127"/>
      <c r="F64" s="197"/>
      <c r="G64" s="200"/>
      <c r="H64" s="197" t="e">
        <f>H63/1400</f>
        <v>#VALUE!</v>
      </c>
      <c r="I64" s="201" t="e">
        <f>IF((G63-H63)&lt;0,0,(G63-H63))</f>
        <v>#VALUE!</v>
      </c>
      <c r="J64" s="197"/>
      <c r="K64" s="201"/>
      <c r="L64" s="197"/>
      <c r="M64" s="200" t="e">
        <f>I64*'Foglio di base'!AH11%</f>
        <v>#VALUE!</v>
      </c>
      <c r="N64" s="197" t="s">
        <v>21</v>
      </c>
      <c r="O64" s="197"/>
      <c r="P64" s="197"/>
      <c r="Q64" s="197"/>
      <c r="R64" s="197"/>
      <c r="S64" s="197"/>
      <c r="T64" s="197"/>
      <c r="U64" s="197"/>
      <c r="AB64" s="128"/>
      <c r="AC64" s="128"/>
    </row>
    <row r="65" spans="1:29" s="127" customFormat="1" hidden="1" x14ac:dyDescent="0.2">
      <c r="A65" s="415"/>
      <c r="B65" s="197"/>
      <c r="F65" s="197"/>
      <c r="G65" s="197"/>
      <c r="H65" s="197"/>
      <c r="I65" s="201"/>
      <c r="J65" s="197"/>
      <c r="K65" s="197"/>
      <c r="L65" s="197"/>
      <c r="M65" s="200" t="e">
        <f>ROUND((M64-M63)/5,2)*5</f>
        <v>#VALUE!</v>
      </c>
      <c r="N65" s="197" t="s">
        <v>23</v>
      </c>
      <c r="O65" s="197"/>
      <c r="P65" s="197"/>
      <c r="Q65" s="197"/>
      <c r="R65" s="197"/>
      <c r="S65" s="197"/>
      <c r="T65" s="197"/>
      <c r="U65" s="197"/>
      <c r="AB65" s="128"/>
      <c r="AC65" s="128"/>
    </row>
    <row r="66" spans="1:29" s="127" customFormat="1" hidden="1" x14ac:dyDescent="0.2">
      <c r="A66" s="415"/>
      <c r="B66" s="196"/>
      <c r="F66" s="196"/>
      <c r="G66" s="196"/>
      <c r="H66" s="196"/>
      <c r="I66" s="196"/>
      <c r="J66" s="196"/>
      <c r="K66" s="196"/>
      <c r="L66" s="196"/>
      <c r="M66" s="196"/>
      <c r="N66" s="196"/>
      <c r="O66" s="196"/>
      <c r="P66" s="196"/>
      <c r="Q66" s="196"/>
      <c r="R66" s="196"/>
      <c r="S66" s="196"/>
      <c r="T66" s="196"/>
      <c r="U66" s="196"/>
      <c r="AB66" s="128"/>
      <c r="AC66" s="128"/>
    </row>
    <row r="67" spans="1:29" s="129" customFormat="1" ht="15" hidden="1" customHeight="1" x14ac:dyDescent="0.2">
      <c r="A67" s="414"/>
      <c r="B67" s="196"/>
      <c r="C67" s="127"/>
      <c r="D67" s="127"/>
      <c r="E67" s="127"/>
      <c r="F67" s="196"/>
      <c r="G67" s="198" t="s">
        <v>18</v>
      </c>
      <c r="H67" s="198" t="s">
        <v>27</v>
      </c>
      <c r="I67" s="196"/>
      <c r="J67" s="196"/>
      <c r="K67" s="196"/>
      <c r="L67" s="196"/>
      <c r="M67" s="196"/>
      <c r="N67" s="196"/>
      <c r="O67" s="196"/>
      <c r="P67" s="196"/>
      <c r="Q67" s="196"/>
      <c r="R67" s="196"/>
      <c r="S67" s="196"/>
      <c r="T67" s="196"/>
      <c r="U67" s="196"/>
      <c r="AB67" s="128"/>
      <c r="AC67" s="128"/>
    </row>
    <row r="68" spans="1:29" s="129" customFormat="1" ht="15" hidden="1" customHeight="1" x14ac:dyDescent="0.2">
      <c r="A68" s="414"/>
      <c r="B68" s="197"/>
      <c r="C68" s="127"/>
      <c r="D68" s="127"/>
      <c r="E68" s="127"/>
      <c r="F68" s="200"/>
      <c r="G68" s="200" t="e">
        <f>IF(W26=1,0,(E26+F26+G26))</f>
        <v>#VALUE!</v>
      </c>
      <c r="H68" s="205" t="e">
        <f>IF(G68&gt;0,1,0)</f>
        <v>#VALUE!</v>
      </c>
      <c r="I68" s="200" t="e">
        <f>G68</f>
        <v>#VALUE!</v>
      </c>
      <c r="J68" s="197"/>
      <c r="K68" s="200"/>
      <c r="L68" s="197"/>
      <c r="M68" s="200" t="e">
        <f>I68*1.1%</f>
        <v>#VALUE!</v>
      </c>
      <c r="N68" s="197"/>
      <c r="O68" s="197"/>
      <c r="P68" s="197"/>
      <c r="Q68" s="197"/>
      <c r="R68" s="197"/>
      <c r="S68" s="197"/>
      <c r="T68" s="197"/>
      <c r="U68" s="197"/>
      <c r="AB68" s="128"/>
      <c r="AC68" s="128"/>
    </row>
    <row r="69" spans="1:29" s="129" customFormat="1" ht="15" hidden="1" customHeight="1" x14ac:dyDescent="0.2">
      <c r="A69" s="414"/>
      <c r="B69" s="197"/>
      <c r="C69" s="127"/>
      <c r="D69" s="127"/>
      <c r="E69" s="127"/>
      <c r="F69" s="200"/>
      <c r="G69" s="200" t="e">
        <f t="shared" ref="G69:G79" si="15">IF(W27=1,0,(E27+F27+G27))</f>
        <v>#VALUE!</v>
      </c>
      <c r="H69" s="205" t="e">
        <f t="shared" ref="H69:H79" si="16">IF(G69&gt;0,1,0)</f>
        <v>#VALUE!</v>
      </c>
      <c r="I69" s="200" t="e">
        <f t="shared" ref="I69:I79" si="17">G69</f>
        <v>#VALUE!</v>
      </c>
      <c r="J69" s="197"/>
      <c r="K69" s="201"/>
      <c r="L69" s="202"/>
      <c r="M69" s="200" t="e">
        <f t="shared" ref="M69:M79" si="18">I69*1.1%</f>
        <v>#VALUE!</v>
      </c>
      <c r="N69" s="203"/>
      <c r="O69" s="197"/>
      <c r="P69" s="197"/>
      <c r="Q69" s="197"/>
      <c r="R69" s="197"/>
      <c r="S69" s="197"/>
      <c r="T69" s="197"/>
      <c r="U69" s="197"/>
      <c r="AB69" s="128"/>
      <c r="AC69" s="128"/>
    </row>
    <row r="70" spans="1:29" s="129" customFormat="1" ht="15" hidden="1" customHeight="1" x14ac:dyDescent="0.2">
      <c r="A70" s="414"/>
      <c r="B70" s="197"/>
      <c r="C70" s="127"/>
      <c r="D70" s="127"/>
      <c r="E70" s="127"/>
      <c r="F70" s="200"/>
      <c r="G70" s="200" t="e">
        <f t="shared" si="15"/>
        <v>#VALUE!</v>
      </c>
      <c r="H70" s="205" t="e">
        <f t="shared" si="16"/>
        <v>#VALUE!</v>
      </c>
      <c r="I70" s="200" t="e">
        <f t="shared" si="17"/>
        <v>#VALUE!</v>
      </c>
      <c r="J70" s="197"/>
      <c r="K70" s="201"/>
      <c r="L70" s="202"/>
      <c r="M70" s="200" t="e">
        <f t="shared" si="18"/>
        <v>#VALUE!</v>
      </c>
      <c r="N70" s="203"/>
      <c r="O70" s="197"/>
      <c r="P70" s="197"/>
      <c r="Q70" s="197"/>
      <c r="R70" s="197"/>
      <c r="S70" s="197"/>
      <c r="T70" s="197"/>
      <c r="U70" s="197"/>
      <c r="AB70" s="128"/>
      <c r="AC70" s="128"/>
    </row>
    <row r="71" spans="1:29" s="129" customFormat="1" ht="15" hidden="1" customHeight="1" x14ac:dyDescent="0.2">
      <c r="A71" s="414"/>
      <c r="B71" s="197"/>
      <c r="C71" s="127"/>
      <c r="D71" s="127"/>
      <c r="E71" s="127"/>
      <c r="F71" s="200"/>
      <c r="G71" s="200" t="e">
        <f t="shared" si="15"/>
        <v>#VALUE!</v>
      </c>
      <c r="H71" s="205" t="e">
        <f t="shared" si="16"/>
        <v>#VALUE!</v>
      </c>
      <c r="I71" s="200" t="e">
        <f t="shared" si="17"/>
        <v>#VALUE!</v>
      </c>
      <c r="J71" s="197"/>
      <c r="K71" s="201"/>
      <c r="L71" s="202"/>
      <c r="M71" s="200" t="e">
        <f t="shared" si="18"/>
        <v>#VALUE!</v>
      </c>
      <c r="N71" s="204"/>
      <c r="O71" s="197"/>
      <c r="P71" s="197"/>
      <c r="Q71" s="197"/>
      <c r="R71" s="197"/>
      <c r="S71" s="197"/>
      <c r="T71" s="197"/>
      <c r="U71" s="197"/>
      <c r="AB71" s="128"/>
      <c r="AC71" s="128"/>
    </row>
    <row r="72" spans="1:29" s="129" customFormat="1" ht="15" hidden="1" customHeight="1" x14ac:dyDescent="0.2">
      <c r="A72" s="414"/>
      <c r="B72" s="197"/>
      <c r="C72" s="127"/>
      <c r="D72" s="127"/>
      <c r="E72" s="127"/>
      <c r="F72" s="200"/>
      <c r="G72" s="200" t="e">
        <f t="shared" si="15"/>
        <v>#VALUE!</v>
      </c>
      <c r="H72" s="205" t="e">
        <f t="shared" si="16"/>
        <v>#VALUE!</v>
      </c>
      <c r="I72" s="200" t="e">
        <f t="shared" si="17"/>
        <v>#VALUE!</v>
      </c>
      <c r="J72" s="197"/>
      <c r="K72" s="201"/>
      <c r="L72" s="197"/>
      <c r="M72" s="200" t="e">
        <f t="shared" si="18"/>
        <v>#VALUE!</v>
      </c>
      <c r="N72" s="197"/>
      <c r="O72" s="197"/>
      <c r="P72" s="197"/>
      <c r="Q72" s="197"/>
      <c r="R72" s="197"/>
      <c r="S72" s="197"/>
      <c r="T72" s="197"/>
      <c r="U72" s="197"/>
      <c r="AB72" s="128"/>
      <c r="AC72" s="128"/>
    </row>
    <row r="73" spans="1:29" s="129" customFormat="1" ht="15" hidden="1" customHeight="1" x14ac:dyDescent="0.2">
      <c r="A73" s="414"/>
      <c r="B73" s="197"/>
      <c r="C73" s="127"/>
      <c r="D73" s="127"/>
      <c r="E73" s="127"/>
      <c r="F73" s="200"/>
      <c r="G73" s="200" t="e">
        <f t="shared" si="15"/>
        <v>#VALUE!</v>
      </c>
      <c r="H73" s="205" t="e">
        <f t="shared" si="16"/>
        <v>#VALUE!</v>
      </c>
      <c r="I73" s="200" t="e">
        <f t="shared" si="17"/>
        <v>#VALUE!</v>
      </c>
      <c r="J73" s="197"/>
      <c r="K73" s="201"/>
      <c r="L73" s="197"/>
      <c r="M73" s="200" t="e">
        <f t="shared" si="18"/>
        <v>#VALUE!</v>
      </c>
      <c r="N73" s="197"/>
      <c r="O73" s="197"/>
      <c r="P73" s="197"/>
      <c r="Q73" s="197"/>
      <c r="R73" s="197"/>
      <c r="S73" s="197"/>
      <c r="T73" s="197"/>
      <c r="U73" s="197"/>
      <c r="AB73" s="128"/>
      <c r="AC73" s="128"/>
    </row>
    <row r="74" spans="1:29" s="129" customFormat="1" ht="15" hidden="1" customHeight="1" x14ac:dyDescent="0.2">
      <c r="A74" s="414"/>
      <c r="B74" s="197"/>
      <c r="C74" s="127"/>
      <c r="D74" s="127"/>
      <c r="E74" s="127"/>
      <c r="F74" s="200"/>
      <c r="G74" s="200" t="e">
        <f t="shared" si="15"/>
        <v>#VALUE!</v>
      </c>
      <c r="H74" s="205" t="e">
        <f t="shared" si="16"/>
        <v>#VALUE!</v>
      </c>
      <c r="I74" s="200" t="e">
        <f t="shared" si="17"/>
        <v>#VALUE!</v>
      </c>
      <c r="J74" s="197"/>
      <c r="K74" s="201"/>
      <c r="L74" s="197"/>
      <c r="M74" s="200" t="e">
        <f t="shared" si="18"/>
        <v>#VALUE!</v>
      </c>
      <c r="N74" s="197"/>
      <c r="O74" s="197"/>
      <c r="P74" s="197"/>
      <c r="Q74" s="197"/>
      <c r="R74" s="197"/>
      <c r="S74" s="197"/>
      <c r="T74" s="197"/>
      <c r="U74" s="197"/>
      <c r="AB74" s="128"/>
      <c r="AC74" s="128"/>
    </row>
    <row r="75" spans="1:29" s="129" customFormat="1" ht="15" hidden="1" customHeight="1" x14ac:dyDescent="0.2">
      <c r="A75" s="414"/>
      <c r="B75" s="197"/>
      <c r="C75" s="127"/>
      <c r="D75" s="127"/>
      <c r="E75" s="127"/>
      <c r="F75" s="200"/>
      <c r="G75" s="200" t="e">
        <f t="shared" si="15"/>
        <v>#VALUE!</v>
      </c>
      <c r="H75" s="205" t="e">
        <f t="shared" si="16"/>
        <v>#VALUE!</v>
      </c>
      <c r="I75" s="200" t="e">
        <f t="shared" si="17"/>
        <v>#VALUE!</v>
      </c>
      <c r="J75" s="197"/>
      <c r="K75" s="201"/>
      <c r="L75" s="197"/>
      <c r="M75" s="200" t="e">
        <f t="shared" si="18"/>
        <v>#VALUE!</v>
      </c>
      <c r="N75" s="197"/>
      <c r="O75" s="197"/>
      <c r="P75" s="197"/>
      <c r="Q75" s="197"/>
      <c r="R75" s="197"/>
      <c r="S75" s="197"/>
      <c r="T75" s="197"/>
      <c r="U75" s="197"/>
      <c r="AB75" s="128"/>
      <c r="AC75" s="128"/>
    </row>
    <row r="76" spans="1:29" s="129" customFormat="1" ht="15" hidden="1" customHeight="1" x14ac:dyDescent="0.2">
      <c r="A76" s="414"/>
      <c r="B76" s="197"/>
      <c r="C76" s="127"/>
      <c r="D76" s="127"/>
      <c r="E76" s="127"/>
      <c r="F76" s="200"/>
      <c r="G76" s="200" t="e">
        <f t="shared" si="15"/>
        <v>#VALUE!</v>
      </c>
      <c r="H76" s="205" t="e">
        <f t="shared" si="16"/>
        <v>#VALUE!</v>
      </c>
      <c r="I76" s="200" t="e">
        <f t="shared" si="17"/>
        <v>#VALUE!</v>
      </c>
      <c r="J76" s="197"/>
      <c r="K76" s="201"/>
      <c r="L76" s="197"/>
      <c r="M76" s="200" t="e">
        <f t="shared" si="18"/>
        <v>#VALUE!</v>
      </c>
      <c r="N76" s="197"/>
      <c r="O76" s="197"/>
      <c r="P76" s="197"/>
      <c r="Q76" s="197"/>
      <c r="R76" s="197"/>
      <c r="S76" s="197"/>
      <c r="T76" s="197"/>
      <c r="U76" s="197"/>
      <c r="AB76" s="128"/>
      <c r="AC76" s="128"/>
    </row>
    <row r="77" spans="1:29" s="129" customFormat="1" ht="15" hidden="1" customHeight="1" x14ac:dyDescent="0.2">
      <c r="A77" s="414"/>
      <c r="B77" s="197"/>
      <c r="C77" s="127"/>
      <c r="D77" s="127"/>
      <c r="E77" s="127"/>
      <c r="F77" s="200"/>
      <c r="G77" s="200" t="e">
        <f t="shared" si="15"/>
        <v>#VALUE!</v>
      </c>
      <c r="H77" s="205" t="e">
        <f t="shared" si="16"/>
        <v>#VALUE!</v>
      </c>
      <c r="I77" s="200" t="e">
        <f t="shared" si="17"/>
        <v>#VALUE!</v>
      </c>
      <c r="J77" s="197"/>
      <c r="K77" s="201"/>
      <c r="L77" s="197"/>
      <c r="M77" s="200" t="e">
        <f t="shared" si="18"/>
        <v>#VALUE!</v>
      </c>
      <c r="N77" s="197"/>
      <c r="O77" s="197"/>
      <c r="P77" s="197"/>
      <c r="Q77" s="197"/>
      <c r="R77" s="197"/>
      <c r="S77" s="197"/>
      <c r="T77" s="197"/>
      <c r="U77" s="197"/>
      <c r="AB77" s="128"/>
      <c r="AC77" s="128"/>
    </row>
    <row r="78" spans="1:29" s="129" customFormat="1" ht="15" hidden="1" customHeight="1" x14ac:dyDescent="0.2">
      <c r="A78" s="414"/>
      <c r="B78" s="197"/>
      <c r="C78" s="127"/>
      <c r="D78" s="127"/>
      <c r="E78" s="127"/>
      <c r="F78" s="200"/>
      <c r="G78" s="200" t="e">
        <f t="shared" si="15"/>
        <v>#VALUE!</v>
      </c>
      <c r="H78" s="205" t="e">
        <f t="shared" si="16"/>
        <v>#VALUE!</v>
      </c>
      <c r="I78" s="200" t="e">
        <f t="shared" si="17"/>
        <v>#VALUE!</v>
      </c>
      <c r="J78" s="197"/>
      <c r="K78" s="201"/>
      <c r="L78" s="197"/>
      <c r="M78" s="200" t="e">
        <f t="shared" si="18"/>
        <v>#VALUE!</v>
      </c>
      <c r="N78" s="197"/>
      <c r="O78" s="197"/>
      <c r="P78" s="197"/>
      <c r="Q78" s="197"/>
      <c r="R78" s="197"/>
      <c r="S78" s="197"/>
      <c r="T78" s="197"/>
      <c r="U78" s="197"/>
      <c r="AB78" s="128"/>
      <c r="AC78" s="128"/>
    </row>
    <row r="79" spans="1:29" s="129" customFormat="1" ht="15" hidden="1" customHeight="1" x14ac:dyDescent="0.2">
      <c r="A79" s="414"/>
      <c r="B79" s="197"/>
      <c r="C79" s="127"/>
      <c r="D79" s="127"/>
      <c r="E79" s="127"/>
      <c r="F79" s="200"/>
      <c r="G79" s="200" t="e">
        <f t="shared" si="15"/>
        <v>#VALUE!</v>
      </c>
      <c r="H79" s="205" t="e">
        <f t="shared" si="16"/>
        <v>#VALUE!</v>
      </c>
      <c r="I79" s="200" t="e">
        <f t="shared" si="17"/>
        <v>#VALUE!</v>
      </c>
      <c r="J79" s="197"/>
      <c r="K79" s="201"/>
      <c r="L79" s="197"/>
      <c r="M79" s="200" t="e">
        <f t="shared" si="18"/>
        <v>#VALUE!</v>
      </c>
      <c r="N79" s="197"/>
      <c r="O79" s="197"/>
      <c r="P79" s="197"/>
      <c r="Q79" s="197"/>
      <c r="R79" s="197"/>
      <c r="S79" s="197"/>
      <c r="T79" s="197"/>
      <c r="U79" s="197"/>
      <c r="AB79" s="128"/>
      <c r="AC79" s="128"/>
    </row>
    <row r="80" spans="1:29" s="129" customFormat="1" ht="15" hidden="1" customHeight="1" x14ac:dyDescent="0.2">
      <c r="A80" s="414"/>
      <c r="B80" s="197"/>
      <c r="C80" s="127"/>
      <c r="D80" s="127"/>
      <c r="E80" s="127"/>
      <c r="F80" s="197"/>
      <c r="G80" s="200"/>
      <c r="H80" s="205"/>
      <c r="I80" s="200" t="e">
        <f>SUM(I68:I79)</f>
        <v>#VALUE!</v>
      </c>
      <c r="J80" s="197"/>
      <c r="K80" s="201"/>
      <c r="L80" s="197"/>
      <c r="M80" s="200" t="e">
        <f>SUM(M68:M79)</f>
        <v>#VALUE!</v>
      </c>
      <c r="N80" s="197" t="s">
        <v>25</v>
      </c>
      <c r="O80" s="197"/>
      <c r="P80" s="197"/>
      <c r="Q80" s="197"/>
      <c r="R80" s="197"/>
      <c r="S80" s="197"/>
      <c r="T80" s="197"/>
      <c r="U80" s="197"/>
      <c r="AB80" s="128"/>
      <c r="AC80" s="128"/>
    </row>
    <row r="81" spans="1:29" s="129" customFormat="1" ht="15" hidden="1" customHeight="1" x14ac:dyDescent="0.2">
      <c r="A81" s="414"/>
      <c r="B81" s="197"/>
      <c r="C81" s="127"/>
      <c r="D81" s="127"/>
      <c r="E81" s="127"/>
      <c r="F81" s="197"/>
      <c r="G81" s="200"/>
      <c r="H81" s="205" t="e">
        <f>SUM(H68:H79)</f>
        <v>#VALUE!</v>
      </c>
      <c r="I81" s="200" t="e">
        <f>148200/12*H81</f>
        <v>#VALUE!</v>
      </c>
      <c r="J81" s="197" t="s">
        <v>28</v>
      </c>
      <c r="K81" s="201"/>
      <c r="L81" s="197"/>
      <c r="M81" s="200" t="e">
        <f>I81*1.1%</f>
        <v>#VALUE!</v>
      </c>
      <c r="N81" s="197" t="s">
        <v>26</v>
      </c>
      <c r="O81" s="197"/>
      <c r="P81" s="197"/>
      <c r="Q81" s="197"/>
      <c r="R81" s="197"/>
      <c r="S81" s="197"/>
      <c r="T81" s="197"/>
      <c r="U81" s="197"/>
      <c r="AB81" s="128"/>
      <c r="AC81" s="128"/>
    </row>
    <row r="82" spans="1:29" s="127" customFormat="1" hidden="1" x14ac:dyDescent="0.2">
      <c r="A82" s="415"/>
      <c r="B82" s="197"/>
      <c r="F82" s="197"/>
      <c r="G82" s="197"/>
      <c r="H82" s="129"/>
      <c r="I82" s="201"/>
      <c r="J82" s="197"/>
      <c r="K82" s="197"/>
      <c r="L82" s="197"/>
      <c r="M82" s="200" t="e">
        <f>ROUND((M81-M80)/5,2)*5</f>
        <v>#VALUE!</v>
      </c>
      <c r="N82" s="197" t="s">
        <v>22</v>
      </c>
      <c r="O82" s="197"/>
      <c r="P82" s="197"/>
      <c r="Q82" s="197"/>
      <c r="R82" s="197"/>
      <c r="S82" s="197"/>
      <c r="T82" s="197"/>
      <c r="U82" s="197"/>
      <c r="AB82" s="128"/>
      <c r="AC82" s="128"/>
    </row>
    <row r="83" spans="1:29" s="127" customFormat="1" x14ac:dyDescent="0.2">
      <c r="A83" s="196"/>
      <c r="B83" s="196"/>
      <c r="F83" s="196"/>
      <c r="G83" s="196"/>
      <c r="H83" s="196"/>
      <c r="I83" s="196"/>
      <c r="J83" s="196"/>
      <c r="K83" s="196"/>
      <c r="L83" s="196"/>
      <c r="M83" s="196"/>
      <c r="N83" s="196"/>
      <c r="O83" s="196"/>
      <c r="P83" s="196"/>
      <c r="Q83" s="196"/>
      <c r="R83" s="196"/>
      <c r="AB83" s="128"/>
      <c r="AC83" s="128"/>
    </row>
    <row r="84" spans="1:29" s="127" customFormat="1" x14ac:dyDescent="0.2">
      <c r="A84" s="196"/>
      <c r="B84" s="196"/>
      <c r="F84" s="196"/>
      <c r="G84" s="196"/>
      <c r="H84" s="196"/>
      <c r="I84" s="196"/>
      <c r="J84" s="196"/>
      <c r="K84" s="196"/>
      <c r="L84" s="196"/>
      <c r="M84" s="196"/>
      <c r="N84" s="196"/>
      <c r="O84" s="196"/>
      <c r="P84" s="196"/>
      <c r="Q84" s="196"/>
      <c r="R84" s="196"/>
      <c r="AB84" s="128"/>
      <c r="AC84" s="128"/>
    </row>
    <row r="85" spans="1:29" s="127" customFormat="1" x14ac:dyDescent="0.2">
      <c r="B85" s="196"/>
      <c r="F85" s="196"/>
      <c r="G85" s="196"/>
      <c r="H85" s="196"/>
      <c r="I85" s="196"/>
      <c r="J85" s="196"/>
      <c r="K85" s="196"/>
      <c r="L85" s="196"/>
      <c r="M85" s="196"/>
      <c r="N85" s="196"/>
      <c r="O85" s="196"/>
      <c r="P85" s="196"/>
      <c r="Q85" s="196"/>
      <c r="R85" s="196"/>
      <c r="AB85" s="128"/>
      <c r="AC85" s="128"/>
    </row>
    <row r="86" spans="1:29" s="127" customFormat="1" x14ac:dyDescent="0.2">
      <c r="AB86" s="128"/>
      <c r="AC86" s="128"/>
    </row>
    <row r="87" spans="1:29" s="127" customFormat="1" x14ac:dyDescent="0.2">
      <c r="AB87" s="128"/>
      <c r="AC87" s="128"/>
    </row>
    <row r="88" spans="1:29" s="127" customFormat="1" x14ac:dyDescent="0.2">
      <c r="AB88" s="128"/>
      <c r="AC88" s="128"/>
    </row>
    <row r="89" spans="1:29" s="127" customFormat="1" x14ac:dyDescent="0.2">
      <c r="AB89" s="128"/>
      <c r="AC89" s="128"/>
    </row>
    <row r="90" spans="1:29" s="127" customFormat="1" x14ac:dyDescent="0.2">
      <c r="AB90" s="128"/>
      <c r="AC90" s="128"/>
    </row>
    <row r="91" spans="1:29" s="127" customFormat="1" x14ac:dyDescent="0.2">
      <c r="AB91" s="128"/>
      <c r="AC91" s="128"/>
    </row>
    <row r="92" spans="1:29" s="127" customFormat="1" x14ac:dyDescent="0.2">
      <c r="AB92" s="128"/>
      <c r="AC92" s="128"/>
    </row>
    <row r="93" spans="1:29" s="127" customFormat="1" x14ac:dyDescent="0.2">
      <c r="AB93" s="128"/>
      <c r="AC93" s="128"/>
    </row>
    <row r="94" spans="1:29" s="127" customFormat="1" x14ac:dyDescent="0.2">
      <c r="AB94" s="128"/>
      <c r="AC94" s="128"/>
    </row>
    <row r="95" spans="1:29" s="127" customFormat="1" x14ac:dyDescent="0.2">
      <c r="AB95" s="128"/>
      <c r="AC95" s="128"/>
    </row>
    <row r="96" spans="1:29" s="127" customFormat="1" x14ac:dyDescent="0.2">
      <c r="AB96" s="128"/>
      <c r="AC96" s="128"/>
    </row>
    <row r="97" spans="4:31" s="79" customFormat="1" x14ac:dyDescent="0.2">
      <c r="D97" s="195"/>
      <c r="V97" s="114"/>
      <c r="W97" s="114"/>
      <c r="X97" s="114"/>
      <c r="Y97" s="114"/>
      <c r="Z97" s="114"/>
      <c r="AA97" s="114"/>
      <c r="AB97" s="115"/>
      <c r="AC97" s="115"/>
      <c r="AD97" s="127"/>
      <c r="AE97" s="127"/>
    </row>
    <row r="98" spans="4:31" s="79" customFormat="1" x14ac:dyDescent="0.2">
      <c r="D98" s="195"/>
      <c r="V98" s="114"/>
      <c r="W98" s="114"/>
      <c r="X98" s="114"/>
      <c r="Y98" s="114"/>
      <c r="Z98" s="114"/>
      <c r="AA98" s="114"/>
      <c r="AB98" s="115"/>
      <c r="AC98" s="115"/>
      <c r="AD98" s="127"/>
      <c r="AE98" s="127"/>
    </row>
    <row r="99" spans="4:31" s="79" customFormat="1" x14ac:dyDescent="0.2">
      <c r="D99" s="195"/>
      <c r="E99" s="195"/>
      <c r="V99" s="114"/>
      <c r="W99" s="114"/>
      <c r="X99" s="114"/>
      <c r="Y99" s="114"/>
      <c r="Z99" s="114"/>
      <c r="AA99" s="114"/>
      <c r="AB99" s="115"/>
      <c r="AC99" s="115"/>
      <c r="AD99" s="127"/>
      <c r="AE99" s="127"/>
    </row>
    <row r="100" spans="4:31" s="79" customFormat="1" x14ac:dyDescent="0.2">
      <c r="V100" s="114"/>
      <c r="W100" s="114"/>
      <c r="X100" s="114"/>
      <c r="Y100" s="114"/>
      <c r="Z100" s="114"/>
      <c r="AA100" s="114"/>
      <c r="AB100" s="115"/>
      <c r="AC100" s="115"/>
      <c r="AD100" s="127"/>
      <c r="AE100" s="127"/>
    </row>
    <row r="101" spans="4:31" s="79" customFormat="1" x14ac:dyDescent="0.2">
      <c r="V101" s="114"/>
      <c r="W101" s="114"/>
      <c r="X101" s="114"/>
      <c r="Y101" s="114"/>
      <c r="Z101" s="114"/>
      <c r="AA101" s="114"/>
      <c r="AB101" s="115"/>
      <c r="AC101" s="115"/>
      <c r="AD101" s="127"/>
      <c r="AE101" s="127"/>
    </row>
    <row r="102" spans="4:31" s="79" customFormat="1" x14ac:dyDescent="0.2">
      <c r="V102" s="114"/>
      <c r="W102" s="114"/>
      <c r="X102" s="114"/>
      <c r="Y102" s="114"/>
      <c r="Z102" s="114"/>
      <c r="AA102" s="114"/>
      <c r="AB102" s="115"/>
      <c r="AC102" s="115"/>
      <c r="AD102" s="127"/>
      <c r="AE102" s="127"/>
    </row>
    <row r="103" spans="4:31" s="79" customFormat="1" x14ac:dyDescent="0.2">
      <c r="V103" s="114"/>
      <c r="W103" s="114"/>
      <c r="X103" s="114"/>
      <c r="Y103" s="114"/>
      <c r="Z103" s="114"/>
      <c r="AA103" s="114"/>
      <c r="AB103" s="115"/>
      <c r="AC103" s="115"/>
      <c r="AD103" s="127"/>
      <c r="AE103" s="127"/>
    </row>
  </sheetData>
  <sheetProtection algorithmName="SHA-512" hashValue="PKkDx3KImo/4D5QJ0sMVTdDs+1WYNkOm5kCH6aypUflev8v6idplqYcNpDpWn8E+IDzXBavE7xmWg8iYhokROQ==" saltValue="DYP9hPAWDgDqGB5BmWWoCw==" spinCount="100000" sheet="1" selectLockedCells="1"/>
  <mergeCells count="59">
    <mergeCell ref="C43:K43"/>
    <mergeCell ref="M43:N45"/>
    <mergeCell ref="Q43:T45"/>
    <mergeCell ref="C44:K44"/>
    <mergeCell ref="C45:K45"/>
    <mergeCell ref="S36:T36"/>
    <mergeCell ref="S37:T37"/>
    <mergeCell ref="S38:T38"/>
    <mergeCell ref="S39:T39"/>
    <mergeCell ref="C40:D40"/>
    <mergeCell ref="S40:T40"/>
    <mergeCell ref="S31:T31"/>
    <mergeCell ref="S32:T32"/>
    <mergeCell ref="S33:T33"/>
    <mergeCell ref="S34:T34"/>
    <mergeCell ref="S35:T35"/>
    <mergeCell ref="S26:T26"/>
    <mergeCell ref="S27:T27"/>
    <mergeCell ref="S28:T28"/>
    <mergeCell ref="S29:T29"/>
    <mergeCell ref="S30:T30"/>
    <mergeCell ref="C25:D25"/>
    <mergeCell ref="S25:T25"/>
    <mergeCell ref="K22:K24"/>
    <mergeCell ref="L22:L23"/>
    <mergeCell ref="M22:M23"/>
    <mergeCell ref="Q22:Q23"/>
    <mergeCell ref="R22:R23"/>
    <mergeCell ref="S22:T24"/>
    <mergeCell ref="E23:E24"/>
    <mergeCell ref="F23:F24"/>
    <mergeCell ref="C20:F20"/>
    <mergeCell ref="N22:N23"/>
    <mergeCell ref="O22:O23"/>
    <mergeCell ref="P22:P23"/>
    <mergeCell ref="C22:D24"/>
    <mergeCell ref="E22:F22"/>
    <mergeCell ref="G22:G24"/>
    <mergeCell ref="H22:H24"/>
    <mergeCell ref="I22:I23"/>
    <mergeCell ref="J22:J24"/>
    <mergeCell ref="C17:G18"/>
    <mergeCell ref="K17:M17"/>
    <mergeCell ref="N17:T17"/>
    <mergeCell ref="C19:G19"/>
    <mergeCell ref="N19:T19"/>
    <mergeCell ref="K11:M11"/>
    <mergeCell ref="C13:G14"/>
    <mergeCell ref="K13:M13"/>
    <mergeCell ref="N13:T13"/>
    <mergeCell ref="C15:G16"/>
    <mergeCell ref="K15:M15"/>
    <mergeCell ref="N15:T15"/>
    <mergeCell ref="A3:L4"/>
    <mergeCell ref="S6:T6"/>
    <mergeCell ref="F8:H8"/>
    <mergeCell ref="M8:T8"/>
    <mergeCell ref="C10:E10"/>
    <mergeCell ref="I6:O6"/>
  </mergeCells>
  <conditionalFormatting sqref="Q8:R8">
    <cfRule type="expression" dxfId="104" priority="10" stopIfTrue="1">
      <formula>W17=1</formula>
    </cfRule>
  </conditionalFormatting>
  <conditionalFormatting sqref="S8:T8">
    <cfRule type="expression" dxfId="103" priority="11" stopIfTrue="1">
      <formula>AB17=1</formula>
    </cfRule>
  </conditionalFormatting>
  <conditionalFormatting sqref="E40:O40 H38:J39 L26:M39 Q40:R40 R26:R39 H26:I37">
    <cfRule type="cellIs" dxfId="102" priority="8" stopIfTrue="1" operator="equal">
      <formula>0</formula>
    </cfRule>
  </conditionalFormatting>
  <conditionalFormatting sqref="G10">
    <cfRule type="cellIs" priority="9" stopIfTrue="1" operator="equal">
      <formula>0</formula>
    </cfRule>
  </conditionalFormatting>
  <conditionalFormatting sqref="N8:O8">
    <cfRule type="expression" dxfId="101" priority="12" stopIfTrue="1">
      <formula>U17=1</formula>
    </cfRule>
  </conditionalFormatting>
  <conditionalFormatting sqref="P8">
    <cfRule type="expression" dxfId="100" priority="7" stopIfTrue="1">
      <formula>V17=1</formula>
    </cfRule>
  </conditionalFormatting>
  <conditionalFormatting sqref="P40">
    <cfRule type="cellIs" dxfId="99" priority="6" stopIfTrue="1" operator="equal">
      <formula>0</formula>
    </cfRule>
  </conditionalFormatting>
  <conditionalFormatting sqref="N26:N37">
    <cfRule type="cellIs" dxfId="98" priority="4" stopIfTrue="1" operator="equal">
      <formula>0</formula>
    </cfRule>
    <cfRule type="expression" dxfId="97" priority="5" stopIfTrue="1">
      <formula>$N$24&lt;&gt;""</formula>
    </cfRule>
  </conditionalFormatting>
  <conditionalFormatting sqref="O26:Q37">
    <cfRule type="cellIs" dxfId="96" priority="2" stopIfTrue="1" operator="equal">
      <formula>0</formula>
    </cfRule>
    <cfRule type="expression" dxfId="95" priority="3" stopIfTrue="1">
      <formula>$N$24&lt;&gt;""</formula>
    </cfRule>
  </conditionalFormatting>
  <conditionalFormatting sqref="M8">
    <cfRule type="expression" dxfId="94" priority="13" stopIfTrue="1">
      <formula>N17=1</formula>
    </cfRule>
  </conditionalFormatting>
  <conditionalFormatting sqref="C38 J38">
    <cfRule type="expression" dxfId="93" priority="1" stopIfTrue="1">
      <formula>$E$40+$F$40+$G$40=0</formula>
    </cfRule>
  </conditionalFormatting>
  <printOptions horizontalCentered="1"/>
  <pageMargins left="0.15748031496062992" right="0.15748031496062992" top="0.19685039370078741" bottom="0.19685039370078741" header="0.78740157480314965" footer="0.51181102362204722"/>
  <pageSetup paperSize="9" scale="76"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FFFFCC"/>
    <pageSetUpPr fitToPage="1"/>
  </sheetPr>
  <dimension ref="A1:AE103"/>
  <sheetViews>
    <sheetView showGridLines="0" showRowColHeaders="0" zoomScaleNormal="100" workbookViewId="0">
      <selection activeCell="E26" sqref="E26"/>
    </sheetView>
  </sheetViews>
  <sheetFormatPr baseColWidth="10" defaultRowHeight="15" x14ac:dyDescent="0.2"/>
  <cols>
    <col min="1" max="1" width="5.42578125" style="28" customWidth="1"/>
    <col min="2" max="2" width="2.42578125" style="28" customWidth="1"/>
    <col min="3" max="3" width="3" style="28" customWidth="1"/>
    <col min="4" max="4" width="6.5703125" style="28" customWidth="1"/>
    <col min="5" max="5" width="12.28515625" style="28" customWidth="1"/>
    <col min="6" max="6" width="13.7109375" style="28" customWidth="1"/>
    <col min="7" max="7" width="11.7109375" style="28" customWidth="1"/>
    <col min="8" max="8" width="10.140625" style="28" customWidth="1"/>
    <col min="9" max="9" width="12.85546875" style="28" customWidth="1"/>
    <col min="10" max="10" width="11.28515625" style="28" customWidth="1"/>
    <col min="11" max="11" width="11.42578125" style="28"/>
    <col min="12" max="12" width="11" style="28" customWidth="1"/>
    <col min="13" max="13" width="10.5703125" style="28" customWidth="1"/>
    <col min="14" max="14" width="11.5703125" style="28" customWidth="1"/>
    <col min="15" max="16" width="12.140625" style="28" customWidth="1"/>
    <col min="17" max="17" width="10.7109375" style="28" customWidth="1"/>
    <col min="18" max="18" width="13.7109375" style="28" customWidth="1"/>
    <col min="19" max="19" width="3.28515625" style="28" customWidth="1"/>
    <col min="20" max="20" width="9.140625" style="28" customWidth="1"/>
    <col min="21" max="21" width="2.42578125" style="28" customWidth="1"/>
    <col min="22" max="22" width="11.42578125" style="114" hidden="1" customWidth="1"/>
    <col min="23" max="23" width="8.42578125" style="114" hidden="1" customWidth="1"/>
    <col min="24" max="24" width="11.42578125" style="114" hidden="1" customWidth="1"/>
    <col min="25" max="27" width="6" style="114" hidden="1" customWidth="1"/>
    <col min="28" max="29" width="11.42578125" style="115" hidden="1" customWidth="1"/>
    <col min="30" max="30" width="11.42578125" style="114" customWidth="1"/>
    <col min="31" max="31" width="11.42578125" style="114"/>
    <col min="32" max="16384" width="11.42578125" style="28"/>
  </cols>
  <sheetData>
    <row r="1" spans="1:29" s="1" customFormat="1" ht="15.75" customHeight="1" x14ac:dyDescent="0.2">
      <c r="M1" s="211"/>
      <c r="N1" s="211"/>
      <c r="O1" s="211"/>
      <c r="P1" s="211"/>
      <c r="Q1" s="211"/>
      <c r="R1" s="211"/>
      <c r="S1" s="211"/>
      <c r="T1" s="211"/>
      <c r="U1" s="211"/>
      <c r="V1" s="412"/>
      <c r="W1" s="412"/>
      <c r="X1" s="412"/>
      <c r="Y1" s="412"/>
      <c r="Z1" s="412"/>
      <c r="AA1" s="412"/>
      <c r="AB1" s="412"/>
      <c r="AC1" s="413"/>
    </row>
    <row r="2" spans="1:29" s="1" customFormat="1" ht="3.75" customHeight="1" x14ac:dyDescent="0.2">
      <c r="B2" s="16"/>
      <c r="C2" s="16"/>
      <c r="D2" s="16"/>
      <c r="E2" s="16"/>
      <c r="F2" s="16"/>
      <c r="G2" s="16"/>
      <c r="H2" s="16"/>
      <c r="I2" s="16"/>
      <c r="J2" s="16"/>
      <c r="K2" s="16"/>
      <c r="L2" s="16"/>
      <c r="M2" s="335"/>
      <c r="N2" s="335"/>
      <c r="O2" s="335"/>
      <c r="P2" s="335"/>
      <c r="Q2" s="335"/>
      <c r="R2" s="335"/>
      <c r="S2" s="335"/>
      <c r="T2" s="335"/>
      <c r="U2" s="336"/>
      <c r="V2" s="211"/>
      <c r="W2" s="211"/>
      <c r="X2" s="211"/>
      <c r="Y2" s="211"/>
      <c r="Z2" s="211"/>
      <c r="AA2" s="211"/>
      <c r="AB2" s="211"/>
    </row>
    <row r="3" spans="1:29" s="1" customFormat="1" ht="8.25" customHeight="1" x14ac:dyDescent="0.2">
      <c r="A3" s="508" t="s">
        <v>215</v>
      </c>
      <c r="B3" s="508"/>
      <c r="C3" s="508"/>
      <c r="D3" s="508"/>
      <c r="E3" s="508"/>
      <c r="F3" s="508"/>
      <c r="G3" s="508"/>
      <c r="H3" s="508"/>
      <c r="I3" s="508"/>
      <c r="J3" s="508"/>
      <c r="K3" s="508"/>
      <c r="L3" s="508"/>
      <c r="M3" s="335"/>
      <c r="N3" s="335"/>
      <c r="O3" s="335"/>
      <c r="P3" s="335"/>
      <c r="Q3" s="335"/>
      <c r="R3" s="335"/>
      <c r="S3" s="335"/>
      <c r="T3" s="335"/>
      <c r="U3" s="336"/>
      <c r="V3" s="211"/>
      <c r="W3" s="211"/>
      <c r="X3" s="211"/>
      <c r="Y3" s="211"/>
      <c r="Z3" s="211"/>
      <c r="AA3" s="211"/>
      <c r="AB3" s="211"/>
    </row>
    <row r="4" spans="1:29" s="1" customFormat="1" ht="9.75" customHeight="1" x14ac:dyDescent="0.2">
      <c r="A4" s="508"/>
      <c r="B4" s="508"/>
      <c r="C4" s="508"/>
      <c r="D4" s="508"/>
      <c r="E4" s="508"/>
      <c r="F4" s="508"/>
      <c r="G4" s="508"/>
      <c r="H4" s="508"/>
      <c r="I4" s="508"/>
      <c r="J4" s="508"/>
      <c r="K4" s="508"/>
      <c r="L4" s="508"/>
      <c r="M4" s="335"/>
      <c r="N4" s="335"/>
      <c r="O4" s="335"/>
      <c r="P4" s="335"/>
      <c r="Q4" s="335"/>
      <c r="R4" s="335"/>
      <c r="S4" s="335"/>
      <c r="T4" s="335"/>
      <c r="U4" s="336"/>
      <c r="V4" s="211"/>
      <c r="W4" s="211"/>
      <c r="X4" s="211"/>
      <c r="Y4" s="211"/>
      <c r="Z4" s="211"/>
      <c r="AA4" s="211"/>
      <c r="AB4" s="211"/>
    </row>
    <row r="5" spans="1:29" ht="6.75" customHeight="1" x14ac:dyDescent="0.2">
      <c r="B5" s="47"/>
      <c r="C5" s="47"/>
      <c r="D5" s="47"/>
      <c r="E5" s="47"/>
      <c r="F5" s="47"/>
      <c r="G5" s="47"/>
      <c r="H5" s="47"/>
      <c r="I5" s="47"/>
      <c r="J5" s="47"/>
      <c r="K5" s="47"/>
      <c r="L5" s="47"/>
      <c r="M5" s="47"/>
      <c r="N5" s="47"/>
      <c r="O5" s="47"/>
      <c r="P5" s="47"/>
      <c r="Q5" s="47"/>
      <c r="R5" s="47"/>
      <c r="S5" s="47"/>
      <c r="T5" s="47"/>
      <c r="U5" s="47"/>
      <c r="V5" s="116"/>
      <c r="W5" s="116"/>
      <c r="X5" s="116"/>
      <c r="Y5" s="116"/>
      <c r="Z5" s="116"/>
      <c r="AA5" s="116"/>
    </row>
    <row r="6" spans="1:29" ht="29.25" customHeight="1" x14ac:dyDescent="0.35">
      <c r="B6" s="47"/>
      <c r="C6" s="46" t="s">
        <v>217</v>
      </c>
      <c r="D6" s="47"/>
      <c r="E6" s="47"/>
      <c r="F6" s="47"/>
      <c r="G6" s="238"/>
      <c r="H6" s="47"/>
      <c r="I6" s="626" t="str">
        <f>IF(SUM(Y26:Y37)=0,"",IF(MAX(Y26:Y37)-MIN(Y26:Y37)&gt;COUNTIF(Y26:Y37,"&gt;0")-1,"Pagamento interrotto del salario. Si prega di utilizzare due schede dei salari!",""))</f>
        <v/>
      </c>
      <c r="J6" s="626"/>
      <c r="K6" s="626"/>
      <c r="L6" s="626"/>
      <c r="M6" s="626"/>
      <c r="N6" s="626"/>
      <c r="O6" s="626"/>
      <c r="P6" s="342"/>
      <c r="Q6" s="342"/>
      <c r="R6" s="342"/>
      <c r="S6" s="548">
        <f>Notifica!J8</f>
        <v>2025</v>
      </c>
      <c r="T6" s="548"/>
      <c r="U6" s="47"/>
      <c r="V6" s="116"/>
      <c r="W6" s="116"/>
      <c r="X6" s="116"/>
      <c r="Y6" s="116"/>
      <c r="Z6" s="116"/>
      <c r="AA6" s="116"/>
    </row>
    <row r="7" spans="1:29" ht="15" customHeight="1" x14ac:dyDescent="0.2">
      <c r="B7" s="47"/>
      <c r="C7" s="47"/>
      <c r="D7" s="47"/>
      <c r="E7" s="47"/>
      <c r="F7" s="47"/>
      <c r="G7" s="47"/>
      <c r="H7" s="47"/>
      <c r="I7" s="47"/>
      <c r="J7" s="47"/>
      <c r="K7" s="47"/>
      <c r="L7" s="47"/>
      <c r="M7" s="47"/>
      <c r="N7" s="47"/>
      <c r="O7" s="47"/>
      <c r="P7" s="47"/>
      <c r="Q7" s="47"/>
      <c r="R7" s="47"/>
      <c r="S7" s="113"/>
      <c r="T7" s="50"/>
      <c r="U7" s="47"/>
      <c r="V7" s="116">
        <f>IF(K19="uomo",1,2)</f>
        <v>2</v>
      </c>
      <c r="W7" s="116" t="str">
        <f>IF(V7=1,"M","F")</f>
        <v>F</v>
      </c>
      <c r="X7" s="116"/>
      <c r="Y7" s="116"/>
      <c r="Z7" s="116"/>
      <c r="AA7" s="116"/>
    </row>
    <row r="8" spans="1:29" ht="18" customHeight="1" x14ac:dyDescent="0.3">
      <c r="B8" s="47"/>
      <c r="C8" s="51" t="s">
        <v>158</v>
      </c>
      <c r="D8" s="47"/>
      <c r="E8" s="47"/>
      <c r="F8" s="590"/>
      <c r="G8" s="590"/>
      <c r="H8" s="590"/>
      <c r="I8" s="51" t="s">
        <v>126</v>
      </c>
      <c r="J8" s="47"/>
      <c r="K8" s="47"/>
      <c r="L8" s="47"/>
      <c r="M8" s="594"/>
      <c r="N8" s="594"/>
      <c r="O8" s="594"/>
      <c r="P8" s="594"/>
      <c r="Q8" s="594"/>
      <c r="R8" s="594"/>
      <c r="S8" s="594"/>
      <c r="T8" s="594"/>
      <c r="U8" s="47"/>
      <c r="V8" s="206" t="e">
        <f>YEAR(K17)*12+MONTH(K17)</f>
        <v>#VALUE!</v>
      </c>
      <c r="W8" s="116" t="s">
        <v>14</v>
      </c>
      <c r="X8" s="116"/>
      <c r="Y8" s="116"/>
      <c r="Z8" s="116"/>
      <c r="AA8" s="116"/>
    </row>
    <row r="9" spans="1:29" ht="7.5" customHeight="1" x14ac:dyDescent="0.2">
      <c r="B9" s="47"/>
      <c r="C9" s="22"/>
      <c r="D9" s="22"/>
      <c r="E9" s="22"/>
      <c r="F9" s="22"/>
      <c r="G9" s="22"/>
      <c r="H9" s="47"/>
      <c r="I9" s="22"/>
      <c r="J9" s="22"/>
      <c r="K9" s="22"/>
      <c r="L9" s="22"/>
      <c r="M9" s="22"/>
      <c r="N9" s="22"/>
      <c r="O9" s="22"/>
      <c r="P9" s="22"/>
      <c r="Q9" s="22"/>
      <c r="R9" s="111"/>
      <c r="S9" s="111"/>
      <c r="T9" s="22"/>
      <c r="U9" s="47"/>
      <c r="V9" s="206" t="e">
        <f>IF(V7=1,(V8+65*12),IF(YEAR(K17)&lt;1961,V8+64*12,IF(YEAR(K17)=1961,V8+64*12+3,IF(YEAR(K17)=1962,V8+64*12+6,IF(YEAR(K17)=1963,V8+64*12+9,V8+65*12)))))</f>
        <v>#VALUE!</v>
      </c>
      <c r="W9" s="116" t="s">
        <v>15</v>
      </c>
      <c r="X9" s="116"/>
      <c r="Y9" s="116"/>
      <c r="Z9" s="116"/>
      <c r="AA9" s="116"/>
    </row>
    <row r="10" spans="1:29" ht="19.5" customHeight="1" x14ac:dyDescent="0.2">
      <c r="B10" s="47"/>
      <c r="C10" s="591"/>
      <c r="D10" s="592"/>
      <c r="E10" s="592"/>
      <c r="F10" s="316"/>
      <c r="G10" s="317"/>
      <c r="H10" s="47"/>
      <c r="I10" s="47"/>
      <c r="J10" s="47"/>
      <c r="K10" s="47"/>
      <c r="L10" s="47"/>
      <c r="M10" s="47"/>
      <c r="N10" s="47"/>
      <c r="O10" s="47"/>
      <c r="P10" s="47"/>
      <c r="Q10" s="47"/>
      <c r="R10" s="47"/>
      <c r="S10" s="47"/>
      <c r="T10" s="47"/>
      <c r="U10" s="47"/>
      <c r="V10" s="116"/>
      <c r="W10" s="116"/>
      <c r="X10" s="116"/>
      <c r="Y10" s="116"/>
      <c r="Z10" s="116"/>
      <c r="AA10" s="116"/>
    </row>
    <row r="11" spans="1:29" ht="15.75" customHeight="1" x14ac:dyDescent="0.2">
      <c r="B11" s="47"/>
      <c r="C11" s="369" t="str">
        <f>IF('Foglio di base'!$E$7="","","N° cont. ")</f>
        <v/>
      </c>
      <c r="D11" s="369"/>
      <c r="E11" s="370" t="str">
        <f>IF('Foglio di base'!$E$7="","",'Foglio di base'!$E$7)</f>
        <v/>
      </c>
      <c r="F11" s="369"/>
      <c r="G11" s="369"/>
      <c r="H11" s="47"/>
      <c r="I11" s="86" t="s">
        <v>127</v>
      </c>
      <c r="J11" s="52"/>
      <c r="K11" s="554" t="str">
        <f>IF('Foglio di base'!$D$37="","",'Foglio di base'!$D$37)</f>
        <v/>
      </c>
      <c r="L11" s="554"/>
      <c r="M11" s="554"/>
      <c r="N11" s="410"/>
      <c r="O11" s="410"/>
      <c r="P11" s="410"/>
      <c r="Q11" s="410"/>
      <c r="R11" s="409"/>
      <c r="S11" s="409"/>
      <c r="T11" s="409"/>
      <c r="U11" s="47"/>
      <c r="V11" s="116"/>
      <c r="W11" s="116"/>
      <c r="X11" s="116"/>
      <c r="Y11" s="116"/>
      <c r="Z11" s="116"/>
      <c r="AA11" s="116"/>
    </row>
    <row r="12" spans="1:29" ht="6" customHeight="1" x14ac:dyDescent="0.2">
      <c r="B12" s="47"/>
      <c r="C12" s="314"/>
      <c r="D12" s="314"/>
      <c r="E12" s="314"/>
      <c r="F12" s="314"/>
      <c r="G12" s="314"/>
      <c r="H12" s="47"/>
      <c r="I12" s="32"/>
      <c r="J12" s="52"/>
      <c r="K12" s="314"/>
      <c r="L12" s="314"/>
      <c r="M12" s="314"/>
      <c r="N12" s="410"/>
      <c r="O12" s="410"/>
      <c r="P12" s="410"/>
      <c r="Q12" s="410"/>
      <c r="R12" s="409"/>
      <c r="S12" s="409"/>
      <c r="T12" s="409"/>
      <c r="U12" s="47"/>
      <c r="V12" s="116"/>
      <c r="W12" s="116"/>
      <c r="X12" s="116"/>
      <c r="Y12" s="116"/>
      <c r="Z12" s="116"/>
      <c r="AA12" s="116"/>
    </row>
    <row r="13" spans="1:29" ht="15.75" customHeight="1" x14ac:dyDescent="0.2">
      <c r="B13" s="47"/>
      <c r="C13" s="554" t="str">
        <f>IF('Foglio di base'!$E$11="","",'Foglio di base'!$E$11)</f>
        <v/>
      </c>
      <c r="D13" s="554"/>
      <c r="E13" s="554"/>
      <c r="F13" s="554"/>
      <c r="G13" s="554"/>
      <c r="H13" s="47"/>
      <c r="I13" s="32" t="s">
        <v>85</v>
      </c>
      <c r="J13" s="52"/>
      <c r="K13" s="593" t="str">
        <f>IF('Foglio di base'!$E$37="","",'Foglio di base'!$E$37)</f>
        <v/>
      </c>
      <c r="L13" s="593"/>
      <c r="M13" s="593"/>
      <c r="N13" s="595"/>
      <c r="O13" s="595"/>
      <c r="P13" s="595"/>
      <c r="Q13" s="595"/>
      <c r="R13" s="595"/>
      <c r="S13" s="595"/>
      <c r="T13" s="595"/>
      <c r="U13" s="47"/>
      <c r="V13" s="116"/>
      <c r="W13" s="116"/>
      <c r="X13" s="116"/>
      <c r="Y13" s="116"/>
      <c r="Z13" s="116"/>
      <c r="AA13" s="116"/>
    </row>
    <row r="14" spans="1:29" ht="6" customHeight="1" x14ac:dyDescent="0.2">
      <c r="B14" s="47"/>
      <c r="C14" s="554"/>
      <c r="D14" s="554"/>
      <c r="E14" s="554"/>
      <c r="F14" s="554"/>
      <c r="G14" s="554"/>
      <c r="H14" s="47"/>
      <c r="I14" s="32"/>
      <c r="J14" s="52"/>
      <c r="K14" s="314"/>
      <c r="L14" s="314"/>
      <c r="M14" s="314"/>
      <c r="N14" s="410"/>
      <c r="O14" s="410"/>
      <c r="P14" s="410"/>
      <c r="Q14" s="410"/>
      <c r="R14" s="410"/>
      <c r="S14" s="410"/>
      <c r="T14" s="410"/>
      <c r="U14" s="47"/>
      <c r="V14" s="116"/>
      <c r="W14" s="116"/>
      <c r="X14" s="116"/>
      <c r="Y14" s="116"/>
      <c r="Z14" s="116"/>
      <c r="AA14" s="116"/>
    </row>
    <row r="15" spans="1:29" ht="15.75" customHeight="1" x14ac:dyDescent="0.25">
      <c r="B15" s="47"/>
      <c r="C15" s="554" t="str">
        <f>IF('Foglio di base'!$E$13="","",'Foglio di base'!$E$13)</f>
        <v/>
      </c>
      <c r="D15" s="554"/>
      <c r="E15" s="554"/>
      <c r="F15" s="554"/>
      <c r="G15" s="554"/>
      <c r="H15" s="47"/>
      <c r="I15" s="32" t="s">
        <v>128</v>
      </c>
      <c r="J15" s="52"/>
      <c r="K15" s="593" t="str">
        <f>IF('Foglio di base'!$F$37="","",'Foglio di base'!$F$37)</f>
        <v/>
      </c>
      <c r="L15" s="593"/>
      <c r="M15" s="593"/>
      <c r="N15" s="596" t="str">
        <f>IF(Y15="1a","manca il numero AVS",IF(Y15="1b","il numero AVS deve iniziare con '756'",IF(Y15="1c","il formato del numero AVS non è corretto",IF(Y15="1d","secondo il numero di controllo, il numero AVS non è valido",""))))</f>
        <v/>
      </c>
      <c r="O15" s="596"/>
      <c r="P15" s="596"/>
      <c r="Q15" s="596"/>
      <c r="R15" s="596"/>
      <c r="S15" s="596"/>
      <c r="T15" s="596"/>
      <c r="U15" s="47"/>
      <c r="V15" s="116" t="e">
        <f>IF(W41=0,0,IF(W41=12,0,1))</f>
        <v>#VALUE!</v>
      </c>
      <c r="W15" s="116" t="s">
        <v>97</v>
      </c>
      <c r="X15" s="116"/>
      <c r="Y15" s="116" t="str">
        <f>'Foglio di base'!$Q$37</f>
        <v/>
      </c>
      <c r="Z15" s="196"/>
      <c r="AA15" s="116"/>
    </row>
    <row r="16" spans="1:29" ht="6" customHeight="1" x14ac:dyDescent="0.2">
      <c r="B16" s="47"/>
      <c r="C16" s="554"/>
      <c r="D16" s="554"/>
      <c r="E16" s="554"/>
      <c r="F16" s="554"/>
      <c r="G16" s="554"/>
      <c r="H16" s="47"/>
      <c r="I16" s="32"/>
      <c r="J16" s="52"/>
      <c r="K16" s="314"/>
      <c r="L16" s="314"/>
      <c r="M16" s="314"/>
      <c r="N16" s="410"/>
      <c r="O16" s="410"/>
      <c r="P16" s="410"/>
      <c r="Q16" s="410"/>
      <c r="R16" s="326"/>
      <c r="S16" s="326"/>
      <c r="T16" s="326"/>
      <c r="U16" s="47"/>
      <c r="V16" s="116"/>
      <c r="W16" s="116"/>
      <c r="X16" s="116"/>
      <c r="Y16" s="116"/>
      <c r="Z16" s="116"/>
      <c r="AA16" s="116"/>
    </row>
    <row r="17" spans="2:31" ht="15.75" customHeight="1" x14ac:dyDescent="0.2">
      <c r="B17" s="47"/>
      <c r="C17" s="554" t="str">
        <f>IF('Foglio di base'!$E$15="","",'Foglio di base'!$E$15)</f>
        <v/>
      </c>
      <c r="D17" s="554"/>
      <c r="E17" s="554"/>
      <c r="F17" s="554"/>
      <c r="G17" s="554"/>
      <c r="H17" s="47"/>
      <c r="I17" s="84" t="s">
        <v>129</v>
      </c>
      <c r="J17" s="52"/>
      <c r="K17" s="599" t="str">
        <f>IF('Foglio di base'!$G$37="","",'Foglio di base'!$G$37)</f>
        <v/>
      </c>
      <c r="L17" s="599"/>
      <c r="M17" s="599"/>
      <c r="N17" s="597" t="str">
        <f>IF(Y17="","",IF(Y17="2a","manca la data di nascita",IF(Y17="2b","non tenuto a pagare contributi AVS (utilizzare scheda ’Minorenne')",IF(Y17="2c",CONCATENATE("a partire del mese ",V17," utilizzare una scheda separata","")))))</f>
        <v/>
      </c>
      <c r="O17" s="597"/>
      <c r="P17" s="597"/>
      <c r="Q17" s="597"/>
      <c r="R17" s="597"/>
      <c r="S17" s="597"/>
      <c r="T17" s="597"/>
      <c r="U17" s="47"/>
      <c r="V17" s="207" t="e">
        <f>VLOOKUP((13-W41),AB17:AC28,2)</f>
        <v>#VALUE!</v>
      </c>
      <c r="W17" s="116" t="s">
        <v>8</v>
      </c>
      <c r="X17" s="116"/>
      <c r="Y17" s="116" t="str">
        <f>'Foglio di base'!$R$37</f>
        <v/>
      </c>
      <c r="Z17" s="116"/>
      <c r="AA17" s="116"/>
      <c r="AB17" s="121">
        <v>1</v>
      </c>
      <c r="AC17" s="381" t="s">
        <v>164</v>
      </c>
    </row>
    <row r="18" spans="2:31" ht="6" customHeight="1" x14ac:dyDescent="0.2">
      <c r="B18" s="47"/>
      <c r="C18" s="554"/>
      <c r="D18" s="554"/>
      <c r="E18" s="554"/>
      <c r="F18" s="554"/>
      <c r="G18" s="554"/>
      <c r="H18" s="47"/>
      <c r="I18" s="32"/>
      <c r="J18" s="52"/>
      <c r="K18" s="314"/>
      <c r="L18" s="314"/>
      <c r="M18" s="314"/>
      <c r="N18" s="410"/>
      <c r="O18" s="410"/>
      <c r="P18" s="410"/>
      <c r="Q18" s="410"/>
      <c r="R18" s="409"/>
      <c r="S18" s="409"/>
      <c r="T18" s="409"/>
      <c r="U18" s="47"/>
      <c r="V18" s="116"/>
      <c r="W18" s="116"/>
      <c r="X18" s="116"/>
      <c r="Y18" s="116"/>
      <c r="Z18" s="116"/>
      <c r="AA18" s="116"/>
      <c r="AB18" s="121">
        <v>2</v>
      </c>
      <c r="AC18" s="381" t="s">
        <v>165</v>
      </c>
    </row>
    <row r="19" spans="2:31" ht="19.5" customHeight="1" x14ac:dyDescent="0.2">
      <c r="B19" s="47"/>
      <c r="C19" s="554" t="str">
        <f>IF('Foglio di base'!$E$17="","",'Foglio di base'!$E$17)</f>
        <v/>
      </c>
      <c r="D19" s="554"/>
      <c r="E19" s="554"/>
      <c r="F19" s="554"/>
      <c r="G19" s="554"/>
      <c r="H19" s="47"/>
      <c r="I19" s="32" t="s">
        <v>87</v>
      </c>
      <c r="J19" s="52"/>
      <c r="K19" s="112" t="str">
        <f>IF('Foglio di base'!$H$37="","",IF('Foglio di base'!$H$37="F","donna",IF('Foglio di base'!$H$37="M","uomo")))</f>
        <v/>
      </c>
      <c r="L19" s="314"/>
      <c r="M19" s="315"/>
      <c r="N19" s="598" t="str">
        <f>IF(Y19="3a","manca il sesso",IF(Y19="3b","sesso unicamente ’M' o 'F'",""))</f>
        <v/>
      </c>
      <c r="O19" s="598"/>
      <c r="P19" s="598"/>
      <c r="Q19" s="598"/>
      <c r="R19" s="598"/>
      <c r="S19" s="598"/>
      <c r="T19" s="598"/>
      <c r="U19" s="47"/>
      <c r="V19" s="116"/>
      <c r="W19" s="116"/>
      <c r="X19" s="116"/>
      <c r="Y19" s="116" t="str">
        <f>'Foglio di base'!$S$37</f>
        <v/>
      </c>
      <c r="Z19" s="116"/>
      <c r="AA19" s="116"/>
      <c r="AB19" s="121">
        <v>3</v>
      </c>
      <c r="AC19" s="121" t="s">
        <v>166</v>
      </c>
    </row>
    <row r="20" spans="2:31" ht="9.75" customHeight="1" x14ac:dyDescent="0.2">
      <c r="B20" s="47"/>
      <c r="C20" s="589"/>
      <c r="D20" s="589"/>
      <c r="E20" s="589"/>
      <c r="F20" s="589"/>
      <c r="G20" s="256"/>
      <c r="H20" s="47"/>
      <c r="I20" s="47"/>
      <c r="J20" s="35"/>
      <c r="K20" s="55"/>
      <c r="L20" s="55"/>
      <c r="M20" s="38"/>
      <c r="N20" s="55"/>
      <c r="O20" s="55"/>
      <c r="P20" s="54"/>
      <c r="Q20" s="54"/>
      <c r="R20" s="54"/>
      <c r="S20" s="56"/>
      <c r="T20" s="56"/>
      <c r="U20" s="47"/>
      <c r="V20" s="116"/>
      <c r="W20" s="116"/>
      <c r="X20" s="116"/>
      <c r="Y20" s="116"/>
      <c r="Z20" s="116"/>
      <c r="AA20" s="116"/>
      <c r="AB20" s="121">
        <v>4</v>
      </c>
      <c r="AC20" s="381" t="s">
        <v>167</v>
      </c>
    </row>
    <row r="21" spans="2:31" ht="6" customHeight="1" thickBot="1" x14ac:dyDescent="0.25">
      <c r="B21" s="47"/>
      <c r="C21" s="47"/>
      <c r="D21" s="47"/>
      <c r="E21" s="57"/>
      <c r="F21" s="57"/>
      <c r="G21" s="57"/>
      <c r="H21" s="47"/>
      <c r="I21" s="47"/>
      <c r="J21" s="36"/>
      <c r="K21" s="37"/>
      <c r="L21" s="37"/>
      <c r="M21" s="37"/>
      <c r="N21" s="58"/>
      <c r="O21" s="58"/>
      <c r="P21" s="58"/>
      <c r="Q21" s="58"/>
      <c r="R21" s="58"/>
      <c r="S21" s="58"/>
      <c r="T21" s="58"/>
      <c r="U21" s="47"/>
      <c r="V21" s="116"/>
      <c r="W21" s="116"/>
      <c r="X21" s="116"/>
      <c r="Y21" s="116"/>
      <c r="Z21" s="116"/>
      <c r="AA21" s="116"/>
      <c r="AB21" s="121">
        <v>5</v>
      </c>
      <c r="AC21" s="381" t="s">
        <v>168</v>
      </c>
    </row>
    <row r="22" spans="2:31" ht="30.75" customHeight="1" x14ac:dyDescent="0.2">
      <c r="B22" s="47"/>
      <c r="C22" s="606" t="s">
        <v>130</v>
      </c>
      <c r="D22" s="559"/>
      <c r="E22" s="624" t="s">
        <v>141</v>
      </c>
      <c r="F22" s="625"/>
      <c r="G22" s="556" t="s">
        <v>144</v>
      </c>
      <c r="H22" s="609" t="s">
        <v>145</v>
      </c>
      <c r="I22" s="583" t="s">
        <v>146</v>
      </c>
      <c r="J22" s="612" t="s">
        <v>147</v>
      </c>
      <c r="K22" s="556" t="s">
        <v>148</v>
      </c>
      <c r="L22" s="585" t="s">
        <v>149</v>
      </c>
      <c r="M22" s="586" t="s">
        <v>150</v>
      </c>
      <c r="N22" s="587" t="s">
        <v>151</v>
      </c>
      <c r="O22" s="587" t="s">
        <v>152</v>
      </c>
      <c r="P22" s="587" t="s">
        <v>153</v>
      </c>
      <c r="Q22" s="556" t="s">
        <v>154</v>
      </c>
      <c r="R22" s="585" t="s">
        <v>155</v>
      </c>
      <c r="S22" s="558" t="s">
        <v>156</v>
      </c>
      <c r="T22" s="559"/>
      <c r="U22" s="47"/>
      <c r="V22" s="116"/>
      <c r="W22" s="116"/>
      <c r="X22" s="116"/>
      <c r="Y22" s="116"/>
      <c r="Z22" s="116"/>
      <c r="AA22" s="116"/>
      <c r="AB22" s="121">
        <v>6</v>
      </c>
      <c r="AC22" s="381" t="s">
        <v>169</v>
      </c>
    </row>
    <row r="23" spans="2:31" ht="34.5" customHeight="1" x14ac:dyDescent="0.2">
      <c r="B23" s="47"/>
      <c r="C23" s="560"/>
      <c r="D23" s="561"/>
      <c r="E23" s="556" t="s">
        <v>142</v>
      </c>
      <c r="F23" s="587" t="s">
        <v>143</v>
      </c>
      <c r="G23" s="607"/>
      <c r="H23" s="610"/>
      <c r="I23" s="584"/>
      <c r="J23" s="613"/>
      <c r="K23" s="615"/>
      <c r="L23" s="556"/>
      <c r="M23" s="587"/>
      <c r="N23" s="557"/>
      <c r="O23" s="557"/>
      <c r="P23" s="588"/>
      <c r="Q23" s="557"/>
      <c r="R23" s="556"/>
      <c r="S23" s="560"/>
      <c r="T23" s="561"/>
      <c r="U23" s="47"/>
      <c r="V23" s="116"/>
      <c r="W23" s="116"/>
      <c r="X23" s="116"/>
      <c r="Y23" s="116"/>
      <c r="Z23" s="116"/>
      <c r="AA23" s="116"/>
      <c r="AB23" s="121">
        <v>7</v>
      </c>
      <c r="AC23" s="381" t="s">
        <v>170</v>
      </c>
    </row>
    <row r="24" spans="2:31" s="80" customFormat="1" ht="15" customHeight="1" x14ac:dyDescent="0.2">
      <c r="B24" s="75"/>
      <c r="C24" s="562"/>
      <c r="D24" s="563"/>
      <c r="E24" s="608"/>
      <c r="F24" s="557"/>
      <c r="G24" s="608"/>
      <c r="H24" s="611"/>
      <c r="I24" s="94" t="s">
        <v>29</v>
      </c>
      <c r="J24" s="614"/>
      <c r="K24" s="557"/>
      <c r="L24" s="95" t="s">
        <v>30</v>
      </c>
      <c r="M24" s="95" t="s">
        <v>31</v>
      </c>
      <c r="N24" s="318" t="str">
        <f>IF('Foglio di base'!$I$37="","",'Foglio di base'!$I$37)</f>
        <v/>
      </c>
      <c r="O24" s="318" t="str">
        <f>IF('Foglio di base'!$J$37="","",'Foglio di base'!$J$37)</f>
        <v/>
      </c>
      <c r="P24" s="318" t="str">
        <f>IF('Foglio di base'!$K$37="","",'Foglio di base'!$K$37)</f>
        <v/>
      </c>
      <c r="Q24" s="318" t="str">
        <f>IF('Foglio di base'!$L$37="","",'Foglio di base'!$L$37)</f>
        <v/>
      </c>
      <c r="R24" s="95" t="s">
        <v>99</v>
      </c>
      <c r="S24" s="562"/>
      <c r="T24" s="563"/>
      <c r="U24" s="75"/>
      <c r="V24" s="117"/>
      <c r="W24" s="117"/>
      <c r="X24" s="117"/>
      <c r="Y24" s="117"/>
      <c r="Z24" s="117"/>
      <c r="AA24" s="117"/>
      <c r="AB24" s="121">
        <v>8</v>
      </c>
      <c r="AC24" s="381" t="s">
        <v>171</v>
      </c>
      <c r="AD24" s="118"/>
      <c r="AE24" s="119"/>
    </row>
    <row r="25" spans="2:31" s="61" customFormat="1" x14ac:dyDescent="0.2">
      <c r="B25" s="27"/>
      <c r="C25" s="575"/>
      <c r="D25" s="575"/>
      <c r="E25" s="85">
        <v>1</v>
      </c>
      <c r="F25" s="85">
        <v>2</v>
      </c>
      <c r="G25" s="85">
        <v>3</v>
      </c>
      <c r="H25" s="91">
        <v>4</v>
      </c>
      <c r="I25" s="92">
        <v>5</v>
      </c>
      <c r="J25" s="93">
        <v>6</v>
      </c>
      <c r="K25" s="93">
        <v>7</v>
      </c>
      <c r="L25" s="85">
        <v>8</v>
      </c>
      <c r="M25" s="85">
        <v>9</v>
      </c>
      <c r="N25" s="85">
        <v>10</v>
      </c>
      <c r="O25" s="85">
        <v>11</v>
      </c>
      <c r="P25" s="85">
        <v>12</v>
      </c>
      <c r="Q25" s="85">
        <v>13</v>
      </c>
      <c r="R25" s="85">
        <v>14</v>
      </c>
      <c r="S25" s="580">
        <v>15</v>
      </c>
      <c r="T25" s="581"/>
      <c r="U25" s="27"/>
      <c r="V25" s="120" t="s">
        <v>16</v>
      </c>
      <c r="W25" s="120" t="s">
        <v>9</v>
      </c>
      <c r="X25" s="120" t="s">
        <v>17</v>
      </c>
      <c r="Y25" s="120"/>
      <c r="Z25" s="120"/>
      <c r="AA25" s="120"/>
      <c r="AB25" s="121">
        <v>9</v>
      </c>
      <c r="AC25" s="381" t="s">
        <v>172</v>
      </c>
      <c r="AD25" s="122"/>
      <c r="AE25" s="122"/>
    </row>
    <row r="26" spans="2:31" s="61" customFormat="1" ht="24" customHeight="1" x14ac:dyDescent="0.2">
      <c r="B26" s="27"/>
      <c r="C26" s="59">
        <v>1</v>
      </c>
      <c r="D26" s="76" t="s">
        <v>131</v>
      </c>
      <c r="E26" s="258"/>
      <c r="F26" s="258"/>
      <c r="G26" s="258"/>
      <c r="H26" s="8">
        <f>IF((E26+F26+G26)&lt;1,0,IF($K$17="",0,W26*1400))</f>
        <v>0</v>
      </c>
      <c r="I26" s="14">
        <f>IF(H26=0,(E26+F26+G26),IF((E26+F26+G26)&lt;1401,0,(E26+F26+G26-H26)))</f>
        <v>0</v>
      </c>
      <c r="J26" s="259"/>
      <c r="K26" s="259"/>
      <c r="L26" s="5">
        <f>E26+F26+J26+K26</f>
        <v>0</v>
      </c>
      <c r="M26" s="39">
        <f t="shared" ref="M26:M37" si="0">ROUND((I26*X26%)/5,2)*5</f>
        <v>0</v>
      </c>
      <c r="N26" s="258">
        <f>IF($N$24="",0,ROUND(($I26*$N$24%)/5,2)*5)</f>
        <v>0</v>
      </c>
      <c r="O26" s="258">
        <f>IF($O$24="",0,ROUND(($I26*$O$24%)/5,2)*5)</f>
        <v>0</v>
      </c>
      <c r="P26" s="258">
        <f>IF($P$24="",0,ROUND(($I26*$P$24%)/5,2)*5)</f>
        <v>0</v>
      </c>
      <c r="Q26" s="258">
        <f>IF($Q$24="",0,ROUND(($I26*$Q$24%)/5,2)*5)</f>
        <v>0</v>
      </c>
      <c r="R26" s="5">
        <f>L26-M26-N26-O26-P26-Q26</f>
        <v>0</v>
      </c>
      <c r="S26" s="573"/>
      <c r="T26" s="574"/>
      <c r="U26" s="27"/>
      <c r="V26" s="382">
        <f>12*$S$6+1</f>
        <v>24301</v>
      </c>
      <c r="W26" s="383" t="e">
        <f>IF($V26&gt;$V$9,1,0)</f>
        <v>#VALUE!</v>
      </c>
      <c r="X26" s="383">
        <f>IF($K$17="",'Foglio di base'!AH7,IF(W26=0,'Foglio di base'!AH7,'Foglio di base'!AH11))</f>
        <v>6.4</v>
      </c>
      <c r="Y26" s="120" t="str">
        <f>IF((E26+F26+G26)=0,"",1)</f>
        <v/>
      </c>
      <c r="Z26" s="120"/>
      <c r="AA26" s="120"/>
      <c r="AB26" s="121">
        <v>10</v>
      </c>
      <c r="AC26" s="381" t="s">
        <v>173</v>
      </c>
      <c r="AD26" s="122"/>
      <c r="AE26" s="122"/>
    </row>
    <row r="27" spans="2:31" s="61" customFormat="1" ht="24" customHeight="1" x14ac:dyDescent="0.2">
      <c r="B27" s="27"/>
      <c r="C27" s="85">
        <v>2</v>
      </c>
      <c r="D27" s="77" t="s">
        <v>0</v>
      </c>
      <c r="E27" s="258"/>
      <c r="F27" s="258"/>
      <c r="G27" s="258"/>
      <c r="H27" s="8">
        <f>IF((E27+F27+G27)&lt;1,0,IF($K$17="",0,W27*1400))</f>
        <v>0</v>
      </c>
      <c r="I27" s="14">
        <f>IF(H27=0,(E27+F27+G27),IF((E27+F27+G27)&lt;1401,0,(E27+F27+G27-H27)))</f>
        <v>0</v>
      </c>
      <c r="J27" s="259"/>
      <c r="K27" s="259"/>
      <c r="L27" s="39">
        <f>E27+F27+J27+K27</f>
        <v>0</v>
      </c>
      <c r="M27" s="39">
        <f t="shared" si="0"/>
        <v>0</v>
      </c>
      <c r="N27" s="258">
        <f t="shared" ref="N27:N37" si="1">IF($N$24="",0,ROUND(($I27*$N$24%)/5,2)*5)</f>
        <v>0</v>
      </c>
      <c r="O27" s="258">
        <f t="shared" ref="O27:O37" si="2">IF($O$24="",0,ROUND(($I27*$O$24%)/5,2)*5)</f>
        <v>0</v>
      </c>
      <c r="P27" s="258">
        <f t="shared" ref="P27:P37" si="3">IF($P$24="",0,ROUND(($I27*$P$24%)/5,2)*5)</f>
        <v>0</v>
      </c>
      <c r="Q27" s="258">
        <f t="shared" ref="Q27:Q37" si="4">IF($Q$24="",0,ROUND(($I27*$Q$24%)/5,2)*5)</f>
        <v>0</v>
      </c>
      <c r="R27" s="5">
        <f t="shared" ref="R27:R37" si="5">L27-M27-N27-O27-P27-Q27</f>
        <v>0</v>
      </c>
      <c r="S27" s="573"/>
      <c r="T27" s="574"/>
      <c r="U27" s="27"/>
      <c r="V27" s="382">
        <f>12*$S$6+2</f>
        <v>24302</v>
      </c>
      <c r="W27" s="383" t="e">
        <f t="shared" ref="W27:W37" si="6">IF($V27&gt;$V$9,1,0)</f>
        <v>#VALUE!</v>
      </c>
      <c r="X27" s="383">
        <f>IF($K$17="",'Foglio di base'!AH7,IF(W27=0,'Foglio di base'!AH7,'Foglio di base'!AH11))</f>
        <v>6.4</v>
      </c>
      <c r="Y27" s="120" t="str">
        <f>IF((E27+F27+G27)=0,"",2)</f>
        <v/>
      </c>
      <c r="Z27" s="120"/>
      <c r="AA27" s="120"/>
      <c r="AB27" s="121">
        <v>11</v>
      </c>
      <c r="AC27" s="381" t="s">
        <v>174</v>
      </c>
      <c r="AD27" s="122"/>
      <c r="AE27" s="122"/>
    </row>
    <row r="28" spans="2:31" s="61" customFormat="1" ht="24" customHeight="1" x14ac:dyDescent="0.2">
      <c r="B28" s="27"/>
      <c r="C28" s="85">
        <v>3</v>
      </c>
      <c r="D28" s="77" t="s">
        <v>132</v>
      </c>
      <c r="E28" s="258"/>
      <c r="F28" s="258"/>
      <c r="G28" s="258"/>
      <c r="H28" s="8">
        <f t="shared" ref="H28:H37" si="7">IF((E28+F28+G28)&lt;1,0,IF($K$17="",0,W28*1400))</f>
        <v>0</v>
      </c>
      <c r="I28" s="14">
        <f t="shared" ref="I28:I37" si="8">IF(H28=0,(E28+F28+G28),IF((E28+F28+G28)&lt;1401,0,(E28+F28+G28-H28)))</f>
        <v>0</v>
      </c>
      <c r="J28" s="259"/>
      <c r="K28" s="259"/>
      <c r="L28" s="39">
        <f t="shared" ref="L28:L37" si="9">E28+F28+J28+K28</f>
        <v>0</v>
      </c>
      <c r="M28" s="39">
        <f t="shared" si="0"/>
        <v>0</v>
      </c>
      <c r="N28" s="258">
        <f t="shared" si="1"/>
        <v>0</v>
      </c>
      <c r="O28" s="258">
        <f t="shared" si="2"/>
        <v>0</v>
      </c>
      <c r="P28" s="258">
        <f t="shared" si="3"/>
        <v>0</v>
      </c>
      <c r="Q28" s="258">
        <f t="shared" si="4"/>
        <v>0</v>
      </c>
      <c r="R28" s="5">
        <f t="shared" si="5"/>
        <v>0</v>
      </c>
      <c r="S28" s="573"/>
      <c r="T28" s="574"/>
      <c r="U28" s="27"/>
      <c r="V28" s="382">
        <f>12*$S$6+3</f>
        <v>24303</v>
      </c>
      <c r="W28" s="383" t="e">
        <f t="shared" si="6"/>
        <v>#VALUE!</v>
      </c>
      <c r="X28" s="383">
        <f>IF($K$17="",'Foglio di base'!AH7,IF(W28=0,'Foglio di base'!AH7,'Foglio di base'!AH11))</f>
        <v>6.4</v>
      </c>
      <c r="Y28" s="120" t="str">
        <f>IF((E28+F28+G28)=0,"",3)</f>
        <v/>
      </c>
      <c r="Z28" s="120"/>
      <c r="AA28" s="120"/>
      <c r="AB28" s="121">
        <v>12</v>
      </c>
      <c r="AC28" s="381" t="s">
        <v>175</v>
      </c>
      <c r="AD28" s="122"/>
      <c r="AE28" s="122"/>
    </row>
    <row r="29" spans="2:31" s="61" customFormat="1" ht="24" customHeight="1" x14ac:dyDescent="0.2">
      <c r="B29" s="27"/>
      <c r="C29" s="85">
        <v>4</v>
      </c>
      <c r="D29" s="77" t="s">
        <v>133</v>
      </c>
      <c r="E29" s="258"/>
      <c r="F29" s="258"/>
      <c r="G29" s="258"/>
      <c r="H29" s="8">
        <f t="shared" si="7"/>
        <v>0</v>
      </c>
      <c r="I29" s="14">
        <f t="shared" si="8"/>
        <v>0</v>
      </c>
      <c r="J29" s="259"/>
      <c r="K29" s="259"/>
      <c r="L29" s="39">
        <f t="shared" si="9"/>
        <v>0</v>
      </c>
      <c r="M29" s="39">
        <f t="shared" si="0"/>
        <v>0</v>
      </c>
      <c r="N29" s="258">
        <f t="shared" si="1"/>
        <v>0</v>
      </c>
      <c r="O29" s="258">
        <f t="shared" si="2"/>
        <v>0</v>
      </c>
      <c r="P29" s="258">
        <f t="shared" si="3"/>
        <v>0</v>
      </c>
      <c r="Q29" s="258">
        <f t="shared" si="4"/>
        <v>0</v>
      </c>
      <c r="R29" s="5">
        <f t="shared" si="5"/>
        <v>0</v>
      </c>
      <c r="S29" s="573"/>
      <c r="T29" s="574"/>
      <c r="U29" s="27"/>
      <c r="V29" s="382">
        <f>12*$S$6+4</f>
        <v>24304</v>
      </c>
      <c r="W29" s="383" t="e">
        <f t="shared" si="6"/>
        <v>#VALUE!</v>
      </c>
      <c r="X29" s="383">
        <f>IF($K$17="",'Foglio di base'!AH7,IF(W29=0,'Foglio di base'!AH7,'Foglio di base'!AH11))</f>
        <v>6.4</v>
      </c>
      <c r="Y29" s="120" t="str">
        <f>IF((E29+F29+G29)=0,"",4)</f>
        <v/>
      </c>
      <c r="Z29" s="120"/>
      <c r="AA29" s="120"/>
      <c r="AB29" s="121"/>
      <c r="AC29" s="115"/>
      <c r="AD29" s="122"/>
      <c r="AE29" s="122"/>
    </row>
    <row r="30" spans="2:31" s="61" customFormat="1" ht="24" customHeight="1" x14ac:dyDescent="0.2">
      <c r="B30" s="27"/>
      <c r="C30" s="85">
        <v>5</v>
      </c>
      <c r="D30" s="77" t="s">
        <v>134</v>
      </c>
      <c r="E30" s="258"/>
      <c r="F30" s="258"/>
      <c r="G30" s="258"/>
      <c r="H30" s="8">
        <f t="shared" si="7"/>
        <v>0</v>
      </c>
      <c r="I30" s="14">
        <f t="shared" si="8"/>
        <v>0</v>
      </c>
      <c r="J30" s="259"/>
      <c r="K30" s="259"/>
      <c r="L30" s="39">
        <f t="shared" si="9"/>
        <v>0</v>
      </c>
      <c r="M30" s="39">
        <f t="shared" si="0"/>
        <v>0</v>
      </c>
      <c r="N30" s="258">
        <f t="shared" si="1"/>
        <v>0</v>
      </c>
      <c r="O30" s="258">
        <f t="shared" si="2"/>
        <v>0</v>
      </c>
      <c r="P30" s="258">
        <f t="shared" si="3"/>
        <v>0</v>
      </c>
      <c r="Q30" s="258">
        <f t="shared" si="4"/>
        <v>0</v>
      </c>
      <c r="R30" s="5">
        <f t="shared" si="5"/>
        <v>0</v>
      </c>
      <c r="S30" s="573"/>
      <c r="T30" s="574"/>
      <c r="U30" s="27"/>
      <c r="V30" s="382">
        <f>12*$S$6+5</f>
        <v>24305</v>
      </c>
      <c r="W30" s="383" t="e">
        <f t="shared" si="6"/>
        <v>#VALUE!</v>
      </c>
      <c r="X30" s="383">
        <f>IF($K$17="",'Foglio di base'!AH7,IF(W30=0,'Foglio di base'!AH7,'Foglio di base'!AH11))</f>
        <v>6.4</v>
      </c>
      <c r="Y30" s="120" t="str">
        <f>IF((E30+F30+G30)=0,"",5)</f>
        <v/>
      </c>
      <c r="Z30" s="120"/>
      <c r="AA30" s="120"/>
      <c r="AB30" s="121"/>
      <c r="AC30" s="121"/>
      <c r="AD30" s="122"/>
      <c r="AE30" s="122"/>
    </row>
    <row r="31" spans="2:31" s="61" customFormat="1" ht="24" customHeight="1" x14ac:dyDescent="0.2">
      <c r="B31" s="27"/>
      <c r="C31" s="85">
        <v>6</v>
      </c>
      <c r="D31" s="77" t="s">
        <v>135</v>
      </c>
      <c r="E31" s="258"/>
      <c r="F31" s="258"/>
      <c r="G31" s="258"/>
      <c r="H31" s="8">
        <f t="shared" si="7"/>
        <v>0</v>
      </c>
      <c r="I31" s="14">
        <f t="shared" si="8"/>
        <v>0</v>
      </c>
      <c r="J31" s="259"/>
      <c r="K31" s="259"/>
      <c r="L31" s="39">
        <f t="shared" si="9"/>
        <v>0</v>
      </c>
      <c r="M31" s="39">
        <f t="shared" si="0"/>
        <v>0</v>
      </c>
      <c r="N31" s="258">
        <f t="shared" si="1"/>
        <v>0</v>
      </c>
      <c r="O31" s="258">
        <f t="shared" si="2"/>
        <v>0</v>
      </c>
      <c r="P31" s="258">
        <f t="shared" si="3"/>
        <v>0</v>
      </c>
      <c r="Q31" s="258">
        <f t="shared" si="4"/>
        <v>0</v>
      </c>
      <c r="R31" s="5">
        <f t="shared" si="5"/>
        <v>0</v>
      </c>
      <c r="S31" s="573"/>
      <c r="T31" s="574"/>
      <c r="U31" s="27"/>
      <c r="V31" s="382">
        <f>12*$S$6+6</f>
        <v>24306</v>
      </c>
      <c r="W31" s="383" t="e">
        <f t="shared" si="6"/>
        <v>#VALUE!</v>
      </c>
      <c r="X31" s="383">
        <f>IF($K$17="",'Foglio di base'!AH7,IF(W31=0,'Foglio di base'!AH7,'Foglio di base'!AH11))</f>
        <v>6.4</v>
      </c>
      <c r="Y31" s="120" t="str">
        <f>IF((E31+F31+G31)=0,"",6)</f>
        <v/>
      </c>
      <c r="Z31" s="120"/>
      <c r="AA31" s="120"/>
      <c r="AB31" s="121"/>
      <c r="AC31" s="121"/>
      <c r="AD31" s="122"/>
      <c r="AE31" s="122"/>
    </row>
    <row r="32" spans="2:31" s="61" customFormat="1" ht="24" customHeight="1" x14ac:dyDescent="0.2">
      <c r="B32" s="27"/>
      <c r="C32" s="85">
        <v>7</v>
      </c>
      <c r="D32" s="77" t="s">
        <v>136</v>
      </c>
      <c r="E32" s="258"/>
      <c r="F32" s="258"/>
      <c r="G32" s="258"/>
      <c r="H32" s="8">
        <f t="shared" si="7"/>
        <v>0</v>
      </c>
      <c r="I32" s="14">
        <f t="shared" si="8"/>
        <v>0</v>
      </c>
      <c r="J32" s="259"/>
      <c r="K32" s="259"/>
      <c r="L32" s="39">
        <f t="shared" si="9"/>
        <v>0</v>
      </c>
      <c r="M32" s="39">
        <f t="shared" si="0"/>
        <v>0</v>
      </c>
      <c r="N32" s="258">
        <f t="shared" si="1"/>
        <v>0</v>
      </c>
      <c r="O32" s="258">
        <f t="shared" si="2"/>
        <v>0</v>
      </c>
      <c r="P32" s="258">
        <f t="shared" si="3"/>
        <v>0</v>
      </c>
      <c r="Q32" s="258">
        <f t="shared" si="4"/>
        <v>0</v>
      </c>
      <c r="R32" s="5">
        <f t="shared" si="5"/>
        <v>0</v>
      </c>
      <c r="S32" s="573"/>
      <c r="T32" s="574"/>
      <c r="U32" s="27"/>
      <c r="V32" s="382">
        <f>12*$S$6+7</f>
        <v>24307</v>
      </c>
      <c r="W32" s="383" t="e">
        <f t="shared" si="6"/>
        <v>#VALUE!</v>
      </c>
      <c r="X32" s="383">
        <f>IF($K$17="",'Foglio di base'!AH7,IF(W32=0,'Foglio di base'!AH7,'Foglio di base'!AH11))</f>
        <v>6.4</v>
      </c>
      <c r="Y32" s="120" t="str">
        <f>IF((E32+F32+G32)=0,"",7)</f>
        <v/>
      </c>
      <c r="Z32" s="120"/>
      <c r="AA32" s="120"/>
      <c r="AB32" s="121"/>
      <c r="AC32" s="121"/>
      <c r="AD32" s="122"/>
      <c r="AE32" s="122"/>
    </row>
    <row r="33" spans="1:31" s="61" customFormat="1" ht="24" customHeight="1" x14ac:dyDescent="0.2">
      <c r="B33" s="27"/>
      <c r="C33" s="85">
        <v>8</v>
      </c>
      <c r="D33" s="77" t="s">
        <v>137</v>
      </c>
      <c r="E33" s="258"/>
      <c r="F33" s="258"/>
      <c r="G33" s="258"/>
      <c r="H33" s="8">
        <f t="shared" si="7"/>
        <v>0</v>
      </c>
      <c r="I33" s="14">
        <f t="shared" si="8"/>
        <v>0</v>
      </c>
      <c r="J33" s="259"/>
      <c r="K33" s="259"/>
      <c r="L33" s="39">
        <f t="shared" si="9"/>
        <v>0</v>
      </c>
      <c r="M33" s="39">
        <f t="shared" si="0"/>
        <v>0</v>
      </c>
      <c r="N33" s="258">
        <f t="shared" si="1"/>
        <v>0</v>
      </c>
      <c r="O33" s="258">
        <f t="shared" si="2"/>
        <v>0</v>
      </c>
      <c r="P33" s="258">
        <f t="shared" si="3"/>
        <v>0</v>
      </c>
      <c r="Q33" s="258">
        <f t="shared" si="4"/>
        <v>0</v>
      </c>
      <c r="R33" s="5">
        <f t="shared" si="5"/>
        <v>0</v>
      </c>
      <c r="S33" s="573"/>
      <c r="T33" s="574"/>
      <c r="U33" s="27"/>
      <c r="V33" s="382">
        <f>12*$S$6+8</f>
        <v>24308</v>
      </c>
      <c r="W33" s="383" t="e">
        <f t="shared" si="6"/>
        <v>#VALUE!</v>
      </c>
      <c r="X33" s="383">
        <f>IF($K$17="",'Foglio di base'!AH7,IF(W33=0,'Foglio di base'!AH7,'Foglio di base'!AH11))</f>
        <v>6.4</v>
      </c>
      <c r="Y33" s="120" t="str">
        <f>IF((E33+F33+G33)=0,"",8)</f>
        <v/>
      </c>
      <c r="Z33" s="120"/>
      <c r="AA33" s="120"/>
      <c r="AB33" s="121"/>
      <c r="AC33" s="121"/>
      <c r="AD33" s="122"/>
      <c r="AE33" s="122"/>
    </row>
    <row r="34" spans="1:31" s="61" customFormat="1" ht="24" customHeight="1" x14ac:dyDescent="0.2">
      <c r="B34" s="27"/>
      <c r="C34" s="85">
        <v>9</v>
      </c>
      <c r="D34" s="77" t="s">
        <v>138</v>
      </c>
      <c r="E34" s="258"/>
      <c r="F34" s="258"/>
      <c r="G34" s="258"/>
      <c r="H34" s="8">
        <f t="shared" si="7"/>
        <v>0</v>
      </c>
      <c r="I34" s="14">
        <f t="shared" si="8"/>
        <v>0</v>
      </c>
      <c r="J34" s="259"/>
      <c r="K34" s="259"/>
      <c r="L34" s="39">
        <f t="shared" si="9"/>
        <v>0</v>
      </c>
      <c r="M34" s="39">
        <f t="shared" si="0"/>
        <v>0</v>
      </c>
      <c r="N34" s="258">
        <f t="shared" si="1"/>
        <v>0</v>
      </c>
      <c r="O34" s="258">
        <f t="shared" si="2"/>
        <v>0</v>
      </c>
      <c r="P34" s="258">
        <f t="shared" si="3"/>
        <v>0</v>
      </c>
      <c r="Q34" s="258">
        <f t="shared" si="4"/>
        <v>0</v>
      </c>
      <c r="R34" s="5">
        <f t="shared" si="5"/>
        <v>0</v>
      </c>
      <c r="S34" s="573"/>
      <c r="T34" s="574"/>
      <c r="U34" s="27"/>
      <c r="V34" s="382">
        <f>12*$S$6+9</f>
        <v>24309</v>
      </c>
      <c r="W34" s="383" t="e">
        <f t="shared" si="6"/>
        <v>#VALUE!</v>
      </c>
      <c r="X34" s="383">
        <f>IF($K$17="",'Foglio di base'!AH7,IF(W34=0,'Foglio di base'!AH7,'Foglio di base'!AH11))</f>
        <v>6.4</v>
      </c>
      <c r="Y34" s="120" t="str">
        <f>IF((E34+F34+G34)=0,"",9)</f>
        <v/>
      </c>
      <c r="Z34" s="120"/>
      <c r="AA34" s="120"/>
      <c r="AB34" s="121"/>
      <c r="AC34" s="121"/>
      <c r="AD34" s="122"/>
      <c r="AE34" s="122"/>
    </row>
    <row r="35" spans="1:31" s="61" customFormat="1" ht="24" customHeight="1" x14ac:dyDescent="0.2">
      <c r="B35" s="27"/>
      <c r="C35" s="85">
        <v>10</v>
      </c>
      <c r="D35" s="77" t="s">
        <v>139</v>
      </c>
      <c r="E35" s="258"/>
      <c r="F35" s="258"/>
      <c r="G35" s="258"/>
      <c r="H35" s="8">
        <f t="shared" si="7"/>
        <v>0</v>
      </c>
      <c r="I35" s="14">
        <f t="shared" si="8"/>
        <v>0</v>
      </c>
      <c r="J35" s="259"/>
      <c r="K35" s="259"/>
      <c r="L35" s="39">
        <f t="shared" si="9"/>
        <v>0</v>
      </c>
      <c r="M35" s="39">
        <f t="shared" si="0"/>
        <v>0</v>
      </c>
      <c r="N35" s="258">
        <f t="shared" si="1"/>
        <v>0</v>
      </c>
      <c r="O35" s="258">
        <f t="shared" si="2"/>
        <v>0</v>
      </c>
      <c r="P35" s="258">
        <f t="shared" si="3"/>
        <v>0</v>
      </c>
      <c r="Q35" s="258">
        <f t="shared" si="4"/>
        <v>0</v>
      </c>
      <c r="R35" s="5">
        <f t="shared" si="5"/>
        <v>0</v>
      </c>
      <c r="S35" s="573"/>
      <c r="T35" s="574"/>
      <c r="U35" s="27"/>
      <c r="V35" s="382">
        <f>12*$S$6+10</f>
        <v>24310</v>
      </c>
      <c r="W35" s="383" t="e">
        <f t="shared" si="6"/>
        <v>#VALUE!</v>
      </c>
      <c r="X35" s="383">
        <f>IF($K$17="",'Foglio di base'!AH7,IF(W35=0,'Foglio di base'!AH7,'Foglio di base'!AH11))</f>
        <v>6.4</v>
      </c>
      <c r="Y35" s="120" t="str">
        <f>IF((E35+F35+G35)=0,"",10)</f>
        <v/>
      </c>
      <c r="Z35" s="120"/>
      <c r="AA35" s="120"/>
      <c r="AB35" s="121"/>
      <c r="AC35" s="121"/>
      <c r="AD35" s="122"/>
      <c r="AE35" s="122"/>
    </row>
    <row r="36" spans="1:31" s="61" customFormat="1" ht="24" customHeight="1" x14ac:dyDescent="0.2">
      <c r="B36" s="27"/>
      <c r="C36" s="85">
        <v>11</v>
      </c>
      <c r="D36" s="77" t="s">
        <v>6</v>
      </c>
      <c r="E36" s="258"/>
      <c r="F36" s="258"/>
      <c r="G36" s="258"/>
      <c r="H36" s="8">
        <f t="shared" si="7"/>
        <v>0</v>
      </c>
      <c r="I36" s="14">
        <f t="shared" si="8"/>
        <v>0</v>
      </c>
      <c r="J36" s="259"/>
      <c r="K36" s="259"/>
      <c r="L36" s="39">
        <f t="shared" si="9"/>
        <v>0</v>
      </c>
      <c r="M36" s="39">
        <f t="shared" si="0"/>
        <v>0</v>
      </c>
      <c r="N36" s="258">
        <f t="shared" si="1"/>
        <v>0</v>
      </c>
      <c r="O36" s="258">
        <f t="shared" si="2"/>
        <v>0</v>
      </c>
      <c r="P36" s="258">
        <f t="shared" si="3"/>
        <v>0</v>
      </c>
      <c r="Q36" s="258">
        <f t="shared" si="4"/>
        <v>0</v>
      </c>
      <c r="R36" s="5">
        <f t="shared" si="5"/>
        <v>0</v>
      </c>
      <c r="S36" s="573"/>
      <c r="T36" s="574"/>
      <c r="U36" s="27"/>
      <c r="V36" s="382">
        <f>12*$S$6+11</f>
        <v>24311</v>
      </c>
      <c r="W36" s="383" t="e">
        <f t="shared" si="6"/>
        <v>#VALUE!</v>
      </c>
      <c r="X36" s="383">
        <f>IF($K$17="",'Foglio di base'!AH7,IF(W36=0,'Foglio di base'!AH7,'Foglio di base'!AH11))</f>
        <v>6.4</v>
      </c>
      <c r="Y36" s="120" t="str">
        <f>IF((E36+F36+G36)=0,"",11)</f>
        <v/>
      </c>
      <c r="Z36" s="120"/>
      <c r="AA36" s="120"/>
      <c r="AB36" s="121"/>
      <c r="AC36" s="121"/>
      <c r="AD36" s="122"/>
      <c r="AE36" s="122"/>
    </row>
    <row r="37" spans="1:31" s="61" customFormat="1" ht="24" customHeight="1" thickBot="1" x14ac:dyDescent="0.25">
      <c r="B37" s="27"/>
      <c r="C37" s="85">
        <v>12</v>
      </c>
      <c r="D37" s="78" t="s">
        <v>140</v>
      </c>
      <c r="E37" s="258"/>
      <c r="F37" s="258"/>
      <c r="G37" s="258"/>
      <c r="H37" s="8">
        <f t="shared" si="7"/>
        <v>0</v>
      </c>
      <c r="I37" s="90">
        <f t="shared" si="8"/>
        <v>0</v>
      </c>
      <c r="J37" s="259"/>
      <c r="K37" s="259"/>
      <c r="L37" s="39">
        <f t="shared" si="9"/>
        <v>0</v>
      </c>
      <c r="M37" s="39">
        <f t="shared" si="0"/>
        <v>0</v>
      </c>
      <c r="N37" s="258">
        <f t="shared" si="1"/>
        <v>0</v>
      </c>
      <c r="O37" s="258">
        <f t="shared" si="2"/>
        <v>0</v>
      </c>
      <c r="P37" s="258">
        <f t="shared" si="3"/>
        <v>0</v>
      </c>
      <c r="Q37" s="258">
        <f t="shared" si="4"/>
        <v>0</v>
      </c>
      <c r="R37" s="5">
        <f t="shared" si="5"/>
        <v>0</v>
      </c>
      <c r="S37" s="573"/>
      <c r="T37" s="574"/>
      <c r="U37" s="27"/>
      <c r="V37" s="382">
        <f>12*$S$6+12</f>
        <v>24312</v>
      </c>
      <c r="W37" s="383" t="e">
        <f t="shared" si="6"/>
        <v>#VALUE!</v>
      </c>
      <c r="X37" s="383">
        <f>IF($K$17="",'Foglio di base'!AH7,IF(W37=0,'Foglio di base'!AH7,'Foglio di base'!AH11))</f>
        <v>6.4</v>
      </c>
      <c r="Y37" s="120" t="str">
        <f>IF((E37+F37+G37)=0,"",12)</f>
        <v/>
      </c>
      <c r="Z37" s="120"/>
      <c r="AA37" s="120"/>
      <c r="AB37" s="121"/>
      <c r="AC37" s="121"/>
      <c r="AD37" s="122"/>
      <c r="AE37" s="122"/>
    </row>
    <row r="38" spans="1:31" s="66" customFormat="1" ht="16.5" customHeight="1" x14ac:dyDescent="0.2">
      <c r="B38" s="27"/>
      <c r="C38" s="62" t="e">
        <f>IF(M82&gt;=-1,"",IF((E37+F37+G37)&lt;&gt;0,"Al dipendente vanno rimborsati:","Se è l'ultimo versamento del salario, al dipendente vanno rimborsati:"))</f>
        <v>#VALUE!</v>
      </c>
      <c r="D38" s="63"/>
      <c r="E38" s="64"/>
      <c r="F38" s="64"/>
      <c r="G38" s="64"/>
      <c r="H38" s="43"/>
      <c r="I38" s="40"/>
      <c r="J38" s="45" t="e">
        <f>IF(M82&lt;0,"contributi AD pagati in più","")</f>
        <v>#VALUE!</v>
      </c>
      <c r="K38" s="65"/>
      <c r="L38" s="43"/>
      <c r="M38" s="44" t="str">
        <f>IF(K17="","",IF(M82&gt;=-0.05,0,M82))</f>
        <v/>
      </c>
      <c r="N38" s="64"/>
      <c r="O38" s="64"/>
      <c r="P38" s="64"/>
      <c r="Q38" s="64"/>
      <c r="R38" s="43"/>
      <c r="S38" s="579"/>
      <c r="T38" s="579"/>
      <c r="U38" s="27"/>
      <c r="V38" s="208"/>
      <c r="W38" s="209"/>
      <c r="X38" s="120"/>
      <c r="Y38" s="120"/>
      <c r="Z38" s="120"/>
      <c r="AA38" s="120"/>
      <c r="AB38" s="123"/>
      <c r="AC38" s="123"/>
      <c r="AD38" s="124"/>
      <c r="AE38" s="124"/>
    </row>
    <row r="39" spans="1:31" s="66" customFormat="1" ht="16.5" customHeight="1" thickBot="1" x14ac:dyDescent="0.25">
      <c r="B39" s="27"/>
      <c r="C39" s="67" t="str">
        <f>IF(J39="","",IF((E37+F37+G37)&lt;&gt;0,"Al dipendente vanno rimborsati:","Se è l'ultimo versamento del salario, al dipendente vanno rimborsati:"))</f>
        <v/>
      </c>
      <c r="D39" s="68"/>
      <c r="E39" s="69"/>
      <c r="F39" s="69"/>
      <c r="G39" s="69"/>
      <c r="H39" s="40"/>
      <c r="I39" s="40"/>
      <c r="J39" s="42" t="str">
        <f>IF(K17="","",IF(M65&lt;-1,"franchigia per i pensionati",""))</f>
        <v/>
      </c>
      <c r="K39" s="70"/>
      <c r="L39" s="40"/>
      <c r="M39" s="41" t="str">
        <f>IF(K17="","",IF(M65&gt;=-1,0,M65))</f>
        <v/>
      </c>
      <c r="N39" s="69"/>
      <c r="O39" s="69"/>
      <c r="P39" s="69"/>
      <c r="Q39" s="69"/>
      <c r="R39" s="40"/>
      <c r="S39" s="582"/>
      <c r="T39" s="582"/>
      <c r="U39" s="27"/>
      <c r="V39" s="208"/>
      <c r="W39" s="209"/>
      <c r="X39" s="120"/>
      <c r="Y39" s="120"/>
      <c r="Z39" s="120"/>
      <c r="AA39" s="120"/>
      <c r="AB39" s="123"/>
      <c r="AC39" s="123"/>
      <c r="AD39" s="124"/>
      <c r="AE39" s="124"/>
    </row>
    <row r="40" spans="1:31" ht="22.5" customHeight="1" thickBot="1" x14ac:dyDescent="0.25">
      <c r="B40" s="47"/>
      <c r="C40" s="622" t="s">
        <v>159</v>
      </c>
      <c r="D40" s="623"/>
      <c r="E40" s="6">
        <f t="shared" ref="E40:L40" si="10">SUM(E26:E37)</f>
        <v>0</v>
      </c>
      <c r="F40" s="6">
        <f t="shared" si="10"/>
        <v>0</v>
      </c>
      <c r="G40" s="71">
        <f t="shared" si="10"/>
        <v>0</v>
      </c>
      <c r="H40" s="71">
        <f t="shared" si="10"/>
        <v>0</v>
      </c>
      <c r="I40" s="72">
        <f>IF((E40+F40+G40-H40)&lt;0,0,IF(Y17="2b",0,(E40+F40+G40-H40)))</f>
        <v>0</v>
      </c>
      <c r="J40" s="60">
        <f t="shared" si="10"/>
        <v>0</v>
      </c>
      <c r="K40" s="60">
        <f t="shared" si="10"/>
        <v>0</v>
      </c>
      <c r="L40" s="6">
        <f t="shared" si="10"/>
        <v>0</v>
      </c>
      <c r="M40" s="6">
        <f>IF(I40=0,0,SUM(M26:M39))</f>
        <v>0</v>
      </c>
      <c r="N40" s="6">
        <f>SUM(N26:N37)</f>
        <v>0</v>
      </c>
      <c r="O40" s="6">
        <f>SUM(O26:O37)</f>
        <v>0</v>
      </c>
      <c r="P40" s="6">
        <f>SUM(P26:P37)</f>
        <v>0</v>
      </c>
      <c r="Q40" s="6">
        <f>SUM(Q26:Q37)</f>
        <v>0</v>
      </c>
      <c r="R40" s="6">
        <f>L40-SUM(M40:Q40)</f>
        <v>0</v>
      </c>
      <c r="S40" s="573"/>
      <c r="T40" s="574"/>
      <c r="U40" s="47"/>
      <c r="V40" s="210"/>
      <c r="W40" s="120"/>
      <c r="X40" s="120"/>
      <c r="Y40" s="120"/>
      <c r="Z40" s="120"/>
      <c r="AA40" s="120"/>
    </row>
    <row r="41" spans="1:31" ht="9.75" customHeight="1" x14ac:dyDescent="0.25">
      <c r="B41" s="47"/>
      <c r="C41" s="73"/>
      <c r="D41" s="51"/>
      <c r="E41" s="47"/>
      <c r="F41" s="47"/>
      <c r="G41" s="47"/>
      <c r="H41" s="47"/>
      <c r="I41" s="47"/>
      <c r="J41" s="47"/>
      <c r="K41" s="47"/>
      <c r="L41" s="47"/>
      <c r="M41" s="47"/>
      <c r="N41" s="47"/>
      <c r="O41" s="47"/>
      <c r="P41" s="47"/>
      <c r="Q41" s="47"/>
      <c r="R41" s="74"/>
      <c r="S41" s="74"/>
      <c r="T41" s="74"/>
      <c r="U41" s="47"/>
      <c r="W41" s="114" t="e">
        <f>SUM(W26:W40)</f>
        <v>#VALUE!</v>
      </c>
      <c r="X41" s="120">
        <f>IF($K$17="",'Foglio di base'!AH7,IF(W41=0,'Foglio di base'!AH7,'Foglio di base'!AH11))</f>
        <v>6.4</v>
      </c>
      <c r="Y41" s="120"/>
      <c r="Z41" s="120"/>
      <c r="AA41" s="120"/>
    </row>
    <row r="42" spans="1:31" s="103" customFormat="1" ht="15.75" customHeight="1" x14ac:dyDescent="0.2">
      <c r="B42" s="104"/>
      <c r="C42" s="105" t="s">
        <v>160</v>
      </c>
      <c r="D42" s="106"/>
      <c r="E42" s="105"/>
      <c r="F42" s="105"/>
      <c r="G42" s="107"/>
      <c r="H42" s="107"/>
      <c r="I42" s="107"/>
      <c r="J42" s="107"/>
      <c r="K42" s="107"/>
      <c r="L42" s="105"/>
      <c r="M42" s="105" t="s">
        <v>162</v>
      </c>
      <c r="N42" s="105"/>
      <c r="O42" s="105"/>
      <c r="P42" s="105"/>
      <c r="Q42" s="105" t="s">
        <v>163</v>
      </c>
      <c r="R42" s="104"/>
      <c r="S42" s="104"/>
      <c r="T42" s="104"/>
      <c r="U42" s="104"/>
      <c r="V42" s="125"/>
      <c r="W42" s="125" t="s">
        <v>19</v>
      </c>
      <c r="X42" s="125"/>
      <c r="Y42" s="125"/>
      <c r="Z42" s="125"/>
      <c r="AA42" s="125"/>
      <c r="AB42" s="126"/>
      <c r="AC42" s="126"/>
      <c r="AD42" s="125"/>
      <c r="AE42" s="125"/>
    </row>
    <row r="43" spans="1:31" ht="15" customHeight="1" x14ac:dyDescent="0.2">
      <c r="B43" s="47"/>
      <c r="C43" s="616"/>
      <c r="D43" s="617"/>
      <c r="E43" s="617"/>
      <c r="F43" s="617"/>
      <c r="G43" s="617"/>
      <c r="H43" s="617"/>
      <c r="I43" s="617"/>
      <c r="J43" s="617"/>
      <c r="K43" s="618"/>
      <c r="L43" s="49"/>
      <c r="M43" s="600"/>
      <c r="N43" s="601"/>
      <c r="O43" s="47"/>
      <c r="P43" s="47"/>
      <c r="Q43" s="564"/>
      <c r="R43" s="565"/>
      <c r="S43" s="565"/>
      <c r="T43" s="566"/>
      <c r="U43" s="47"/>
    </row>
    <row r="44" spans="1:31" ht="15" customHeight="1" x14ac:dyDescent="0.2">
      <c r="B44" s="47"/>
      <c r="C44" s="619"/>
      <c r="D44" s="620"/>
      <c r="E44" s="620"/>
      <c r="F44" s="620"/>
      <c r="G44" s="620"/>
      <c r="H44" s="620"/>
      <c r="I44" s="620"/>
      <c r="J44" s="620"/>
      <c r="K44" s="621"/>
      <c r="L44" s="49"/>
      <c r="M44" s="602"/>
      <c r="N44" s="603"/>
      <c r="O44" s="47"/>
      <c r="P44" s="47"/>
      <c r="Q44" s="567"/>
      <c r="R44" s="568"/>
      <c r="S44" s="568"/>
      <c r="T44" s="569"/>
      <c r="U44" s="47"/>
    </row>
    <row r="45" spans="1:31" ht="15" customHeight="1" x14ac:dyDescent="0.2">
      <c r="B45" s="47"/>
      <c r="C45" s="576"/>
      <c r="D45" s="577"/>
      <c r="E45" s="577"/>
      <c r="F45" s="577"/>
      <c r="G45" s="577"/>
      <c r="H45" s="577"/>
      <c r="I45" s="577"/>
      <c r="J45" s="577"/>
      <c r="K45" s="578"/>
      <c r="L45" s="47"/>
      <c r="M45" s="604"/>
      <c r="N45" s="605"/>
      <c r="O45" s="47"/>
      <c r="P45" s="47"/>
      <c r="Q45" s="570"/>
      <c r="R45" s="571"/>
      <c r="S45" s="571"/>
      <c r="T45" s="572"/>
      <c r="U45" s="47"/>
    </row>
    <row r="46" spans="1:31" ht="7.5" customHeight="1" x14ac:dyDescent="0.2">
      <c r="B46" s="47"/>
      <c r="C46" s="319"/>
      <c r="D46" s="319"/>
      <c r="E46" s="319"/>
      <c r="F46" s="319"/>
      <c r="G46" s="319"/>
      <c r="H46" s="319"/>
      <c r="I46" s="319"/>
      <c r="J46" s="319"/>
      <c r="K46" s="319"/>
      <c r="L46" s="52"/>
      <c r="M46" s="257"/>
      <c r="N46" s="257"/>
      <c r="O46" s="52"/>
      <c r="P46" s="320"/>
      <c r="Q46" s="320"/>
      <c r="R46" s="320"/>
      <c r="S46" s="320"/>
      <c r="T46" s="320"/>
      <c r="U46" s="47"/>
    </row>
    <row r="47" spans="1:31" ht="11.25" customHeight="1" x14ac:dyDescent="0.2">
      <c r="B47" s="47"/>
      <c r="C47" s="434" t="s">
        <v>216</v>
      </c>
      <c r="D47" s="47"/>
      <c r="E47" s="47"/>
      <c r="F47" s="47"/>
      <c r="G47" s="47"/>
      <c r="H47" s="47"/>
      <c r="I47" s="47"/>
      <c r="J47" s="47"/>
      <c r="K47" s="47"/>
      <c r="L47" s="47"/>
      <c r="M47" s="47"/>
      <c r="N47" s="47"/>
      <c r="O47" s="47"/>
      <c r="P47" s="47"/>
      <c r="Q47" s="47"/>
      <c r="R47" s="47"/>
      <c r="S47" s="47"/>
      <c r="T47" s="447" t="str">
        <f>'Foglio di base'!N43</f>
        <v>© medisuisse 2025</v>
      </c>
      <c r="U47" s="47"/>
    </row>
    <row r="48" spans="1:31" s="79" customFormat="1" ht="2.25" customHeight="1" x14ac:dyDescent="0.2">
      <c r="A48" s="4"/>
      <c r="B48" s="47"/>
      <c r="C48" s="47"/>
      <c r="D48" s="47"/>
      <c r="E48" s="47"/>
      <c r="F48" s="47"/>
      <c r="G48" s="47"/>
      <c r="H48" s="47"/>
      <c r="I48" s="47"/>
      <c r="J48" s="47"/>
      <c r="K48" s="47"/>
      <c r="L48" s="47"/>
      <c r="M48" s="47"/>
      <c r="N48" s="47"/>
      <c r="O48" s="47"/>
      <c r="P48" s="47"/>
      <c r="Q48" s="47"/>
      <c r="R48" s="47"/>
      <c r="S48" s="47"/>
      <c r="T48" s="47"/>
      <c r="U48" s="47"/>
      <c r="V48" s="114"/>
      <c r="W48" s="114"/>
      <c r="X48" s="114"/>
      <c r="Y48" s="114"/>
      <c r="Z48" s="114"/>
      <c r="AA48" s="114"/>
      <c r="AB48" s="115"/>
      <c r="AC48" s="115"/>
      <c r="AD48" s="114"/>
      <c r="AE48" s="127"/>
    </row>
    <row r="49" spans="1:29" s="127" customFormat="1" hidden="1" x14ac:dyDescent="0.2">
      <c r="A49" s="196"/>
      <c r="B49" s="196"/>
      <c r="C49" s="448" t="str">
        <f>K15</f>
        <v/>
      </c>
      <c r="D49" s="196"/>
      <c r="E49" s="196"/>
      <c r="F49" s="196"/>
      <c r="G49" s="196"/>
      <c r="H49" s="196"/>
      <c r="I49" s="196"/>
      <c r="J49" s="196"/>
      <c r="K49" s="196"/>
      <c r="L49" s="196"/>
      <c r="M49" s="196"/>
      <c r="N49" s="196"/>
      <c r="O49" s="196"/>
      <c r="P49" s="196"/>
      <c r="Q49" s="196"/>
      <c r="R49" s="196"/>
      <c r="S49" s="196"/>
      <c r="T49" s="196"/>
      <c r="U49" s="196"/>
      <c r="AB49" s="128"/>
      <c r="AC49" s="128"/>
    </row>
    <row r="50" spans="1:29" s="129" customFormat="1" ht="15" hidden="1" customHeight="1" x14ac:dyDescent="0.2">
      <c r="A50" s="414"/>
      <c r="B50" s="196"/>
      <c r="C50" s="196"/>
      <c r="D50" s="197" t="s">
        <v>24</v>
      </c>
      <c r="E50" s="196"/>
      <c r="F50" s="196"/>
      <c r="G50" s="198" t="s">
        <v>18</v>
      </c>
      <c r="H50" s="196"/>
      <c r="I50" s="196"/>
      <c r="J50" s="196"/>
      <c r="K50" s="196"/>
      <c r="L50" s="196"/>
      <c r="M50" s="196"/>
      <c r="N50" s="196"/>
      <c r="O50" s="196"/>
      <c r="P50" s="196"/>
      <c r="Q50" s="196"/>
      <c r="R50" s="196"/>
      <c r="S50" s="196"/>
      <c r="T50" s="196"/>
      <c r="U50" s="196"/>
      <c r="AB50" s="128"/>
      <c r="AC50" s="128"/>
    </row>
    <row r="51" spans="1:29" s="129" customFormat="1" ht="15" hidden="1" customHeight="1" x14ac:dyDescent="0.2">
      <c r="A51" s="414"/>
      <c r="B51" s="197"/>
      <c r="C51" s="199"/>
      <c r="D51" s="199"/>
      <c r="E51" s="199"/>
      <c r="F51" s="200"/>
      <c r="G51" s="200" t="e">
        <f>IF(W26=0,0,(E26+F26+G26))</f>
        <v>#VALUE!</v>
      </c>
      <c r="H51" s="200" t="e">
        <f>IF(G51&lt;1,0,1400*W26)</f>
        <v>#VALUE!</v>
      </c>
      <c r="I51" s="200" t="e">
        <f>IF((G51-H51)&lt;1,0,(G51-H51))</f>
        <v>#VALUE!</v>
      </c>
      <c r="J51" s="197"/>
      <c r="K51" s="200"/>
      <c r="L51" s="197"/>
      <c r="M51" s="200" t="e">
        <f>IF(W26=0,0,M26)</f>
        <v>#VALUE!</v>
      </c>
      <c r="N51" s="197"/>
      <c r="O51" s="197"/>
      <c r="P51" s="197"/>
      <c r="Q51" s="197"/>
      <c r="R51" s="197"/>
      <c r="S51" s="197"/>
      <c r="T51" s="197"/>
      <c r="U51" s="197"/>
      <c r="AB51" s="128"/>
      <c r="AC51" s="128"/>
    </row>
    <row r="52" spans="1:29" s="129" customFormat="1" ht="15" hidden="1" customHeight="1" x14ac:dyDescent="0.2">
      <c r="A52" s="414"/>
      <c r="B52" s="197"/>
      <c r="C52" s="127"/>
      <c r="D52" s="127"/>
      <c r="E52" s="127"/>
      <c r="F52" s="200"/>
      <c r="G52" s="200" t="e">
        <f t="shared" ref="G52:G62" si="11">IF(W27=0,0,(E27+F27+G27))</f>
        <v>#VALUE!</v>
      </c>
      <c r="H52" s="200" t="e">
        <f t="shared" ref="H52:H62" si="12">IF(G52&lt;1,0,1400*W27)</f>
        <v>#VALUE!</v>
      </c>
      <c r="I52" s="200" t="e">
        <f t="shared" ref="I52:I62" si="13">IF((G52-H52)&lt;1,0,(G52-H52))</f>
        <v>#VALUE!</v>
      </c>
      <c r="J52" s="197"/>
      <c r="K52" s="201"/>
      <c r="L52" s="202"/>
      <c r="M52" s="200" t="e">
        <f t="shared" ref="M52:M62" si="14">IF(W27=0,0,M27)</f>
        <v>#VALUE!</v>
      </c>
      <c r="N52" s="203"/>
      <c r="O52" s="197"/>
      <c r="P52" s="197"/>
      <c r="Q52" s="197"/>
      <c r="R52" s="197"/>
      <c r="S52" s="197"/>
      <c r="T52" s="197"/>
      <c r="U52" s="197"/>
      <c r="AB52" s="128"/>
      <c r="AC52" s="128"/>
    </row>
    <row r="53" spans="1:29" s="129" customFormat="1" ht="15" hidden="1" customHeight="1" x14ac:dyDescent="0.2">
      <c r="A53" s="414"/>
      <c r="B53" s="197"/>
      <c r="C53" s="127"/>
      <c r="D53" s="127"/>
      <c r="E53" s="127"/>
      <c r="F53" s="200"/>
      <c r="G53" s="200" t="e">
        <f t="shared" si="11"/>
        <v>#VALUE!</v>
      </c>
      <c r="H53" s="200" t="e">
        <f t="shared" si="12"/>
        <v>#VALUE!</v>
      </c>
      <c r="I53" s="200" t="e">
        <f t="shared" si="13"/>
        <v>#VALUE!</v>
      </c>
      <c r="J53" s="197"/>
      <c r="K53" s="201"/>
      <c r="L53" s="202"/>
      <c r="M53" s="200" t="e">
        <f t="shared" si="14"/>
        <v>#VALUE!</v>
      </c>
      <c r="N53" s="203"/>
      <c r="O53" s="197"/>
      <c r="P53" s="197"/>
      <c r="Q53" s="197"/>
      <c r="R53" s="197"/>
      <c r="S53" s="197"/>
      <c r="T53" s="197"/>
      <c r="U53" s="197"/>
      <c r="AB53" s="128"/>
      <c r="AC53" s="128"/>
    </row>
    <row r="54" spans="1:29" s="129" customFormat="1" ht="15" hidden="1" customHeight="1" x14ac:dyDescent="0.2">
      <c r="A54" s="414"/>
      <c r="B54" s="197"/>
      <c r="C54" s="127"/>
      <c r="D54" s="127" t="str">
        <f>MID($C$49,2,1)</f>
        <v/>
      </c>
      <c r="E54" s="127"/>
      <c r="F54" s="200"/>
      <c r="G54" s="200" t="e">
        <f t="shared" si="11"/>
        <v>#VALUE!</v>
      </c>
      <c r="H54" s="200" t="e">
        <f t="shared" si="12"/>
        <v>#VALUE!</v>
      </c>
      <c r="I54" s="200" t="e">
        <f t="shared" si="13"/>
        <v>#VALUE!</v>
      </c>
      <c r="J54" s="197"/>
      <c r="K54" s="201"/>
      <c r="L54" s="202"/>
      <c r="M54" s="200" t="e">
        <f t="shared" si="14"/>
        <v>#VALUE!</v>
      </c>
      <c r="N54" s="204"/>
      <c r="O54" s="197"/>
      <c r="P54" s="197"/>
      <c r="Q54" s="197"/>
      <c r="R54" s="197"/>
      <c r="S54" s="197"/>
      <c r="T54" s="197"/>
      <c r="U54" s="197"/>
      <c r="AB54" s="128"/>
      <c r="AC54" s="128"/>
    </row>
    <row r="55" spans="1:29" s="129" customFormat="1" ht="15" hidden="1" customHeight="1" x14ac:dyDescent="0.2">
      <c r="A55" s="414"/>
      <c r="B55" s="197"/>
      <c r="C55" s="127"/>
      <c r="D55" s="127"/>
      <c r="E55" s="127"/>
      <c r="F55" s="200"/>
      <c r="G55" s="200" t="e">
        <f t="shared" si="11"/>
        <v>#VALUE!</v>
      </c>
      <c r="H55" s="200" t="e">
        <f t="shared" si="12"/>
        <v>#VALUE!</v>
      </c>
      <c r="I55" s="200" t="e">
        <f t="shared" si="13"/>
        <v>#VALUE!</v>
      </c>
      <c r="J55" s="197"/>
      <c r="K55" s="201"/>
      <c r="L55" s="197"/>
      <c r="M55" s="200" t="e">
        <f t="shared" si="14"/>
        <v>#VALUE!</v>
      </c>
      <c r="N55" s="197"/>
      <c r="O55" s="197"/>
      <c r="P55" s="197"/>
      <c r="Q55" s="197"/>
      <c r="R55" s="197"/>
      <c r="S55" s="197"/>
      <c r="T55" s="197"/>
      <c r="U55" s="197"/>
      <c r="AB55" s="128"/>
      <c r="AC55" s="128"/>
    </row>
    <row r="56" spans="1:29" s="129" customFormat="1" ht="15" hidden="1" customHeight="1" x14ac:dyDescent="0.2">
      <c r="A56" s="414"/>
      <c r="B56" s="197"/>
      <c r="C56" s="127"/>
      <c r="D56" s="127"/>
      <c r="E56" s="127"/>
      <c r="F56" s="200"/>
      <c r="G56" s="200" t="e">
        <f t="shared" si="11"/>
        <v>#VALUE!</v>
      </c>
      <c r="H56" s="200" t="e">
        <f t="shared" si="12"/>
        <v>#VALUE!</v>
      </c>
      <c r="I56" s="200" t="e">
        <f t="shared" si="13"/>
        <v>#VALUE!</v>
      </c>
      <c r="J56" s="197"/>
      <c r="K56" s="201"/>
      <c r="L56" s="197"/>
      <c r="M56" s="200" t="e">
        <f t="shared" si="14"/>
        <v>#VALUE!</v>
      </c>
      <c r="N56" s="197"/>
      <c r="O56" s="197"/>
      <c r="P56" s="197"/>
      <c r="Q56" s="197"/>
      <c r="R56" s="197"/>
      <c r="S56" s="197"/>
      <c r="T56" s="197"/>
      <c r="U56" s="197"/>
      <c r="AB56" s="128"/>
      <c r="AC56" s="128"/>
    </row>
    <row r="57" spans="1:29" s="129" customFormat="1" ht="15" hidden="1" customHeight="1" x14ac:dyDescent="0.2">
      <c r="A57" s="414"/>
      <c r="B57" s="197"/>
      <c r="C57" s="127"/>
      <c r="D57" s="127"/>
      <c r="E57" s="127"/>
      <c r="F57" s="200"/>
      <c r="G57" s="200" t="e">
        <f t="shared" si="11"/>
        <v>#VALUE!</v>
      </c>
      <c r="H57" s="200" t="e">
        <f t="shared" si="12"/>
        <v>#VALUE!</v>
      </c>
      <c r="I57" s="200" t="e">
        <f t="shared" si="13"/>
        <v>#VALUE!</v>
      </c>
      <c r="J57" s="197"/>
      <c r="K57" s="201"/>
      <c r="L57" s="197"/>
      <c r="M57" s="200" t="e">
        <f t="shared" si="14"/>
        <v>#VALUE!</v>
      </c>
      <c r="N57" s="197"/>
      <c r="O57" s="197"/>
      <c r="P57" s="197"/>
      <c r="Q57" s="197"/>
      <c r="R57" s="197"/>
      <c r="S57" s="197"/>
      <c r="T57" s="197"/>
      <c r="U57" s="197"/>
      <c r="AB57" s="128"/>
      <c r="AC57" s="128"/>
    </row>
    <row r="58" spans="1:29" s="129" customFormat="1" ht="15" hidden="1" customHeight="1" x14ac:dyDescent="0.2">
      <c r="A58" s="414"/>
      <c r="B58" s="197"/>
      <c r="C58" s="127"/>
      <c r="D58" s="127"/>
      <c r="E58" s="127"/>
      <c r="F58" s="200"/>
      <c r="G58" s="200" t="e">
        <f t="shared" si="11"/>
        <v>#VALUE!</v>
      </c>
      <c r="H58" s="200" t="e">
        <f t="shared" si="12"/>
        <v>#VALUE!</v>
      </c>
      <c r="I58" s="200" t="e">
        <f t="shared" si="13"/>
        <v>#VALUE!</v>
      </c>
      <c r="J58" s="197"/>
      <c r="K58" s="201"/>
      <c r="L58" s="197"/>
      <c r="M58" s="200" t="e">
        <f t="shared" si="14"/>
        <v>#VALUE!</v>
      </c>
      <c r="N58" s="197"/>
      <c r="O58" s="197"/>
      <c r="P58" s="197"/>
      <c r="Q58" s="197"/>
      <c r="R58" s="197"/>
      <c r="S58" s="197"/>
      <c r="T58" s="197"/>
      <c r="U58" s="197"/>
      <c r="AB58" s="128"/>
      <c r="AC58" s="128"/>
    </row>
    <row r="59" spans="1:29" s="129" customFormat="1" ht="15" hidden="1" customHeight="1" x14ac:dyDescent="0.2">
      <c r="A59" s="414"/>
      <c r="B59" s="197"/>
      <c r="C59" s="127"/>
      <c r="D59" s="127"/>
      <c r="E59" s="127"/>
      <c r="F59" s="200"/>
      <c r="G59" s="200" t="e">
        <f t="shared" si="11"/>
        <v>#VALUE!</v>
      </c>
      <c r="H59" s="200" t="e">
        <f t="shared" si="12"/>
        <v>#VALUE!</v>
      </c>
      <c r="I59" s="200" t="e">
        <f t="shared" si="13"/>
        <v>#VALUE!</v>
      </c>
      <c r="J59" s="197"/>
      <c r="K59" s="201"/>
      <c r="L59" s="197"/>
      <c r="M59" s="200" t="e">
        <f t="shared" si="14"/>
        <v>#VALUE!</v>
      </c>
      <c r="N59" s="197"/>
      <c r="O59" s="197"/>
      <c r="P59" s="197"/>
      <c r="Q59" s="197"/>
      <c r="R59" s="197"/>
      <c r="S59" s="197"/>
      <c r="T59" s="197"/>
      <c r="U59" s="197"/>
      <c r="AB59" s="128"/>
      <c r="AC59" s="128"/>
    </row>
    <row r="60" spans="1:29" s="129" customFormat="1" ht="15" hidden="1" customHeight="1" x14ac:dyDescent="0.2">
      <c r="A60" s="414"/>
      <c r="B60" s="197"/>
      <c r="C60" s="127"/>
      <c r="D60" s="127"/>
      <c r="E60" s="127"/>
      <c r="F60" s="200"/>
      <c r="G60" s="200" t="e">
        <f t="shared" si="11"/>
        <v>#VALUE!</v>
      </c>
      <c r="H60" s="200" t="e">
        <f t="shared" si="12"/>
        <v>#VALUE!</v>
      </c>
      <c r="I60" s="200" t="e">
        <f t="shared" si="13"/>
        <v>#VALUE!</v>
      </c>
      <c r="J60" s="197"/>
      <c r="K60" s="201"/>
      <c r="L60" s="197"/>
      <c r="M60" s="200" t="e">
        <f t="shared" si="14"/>
        <v>#VALUE!</v>
      </c>
      <c r="N60" s="197"/>
      <c r="O60" s="197"/>
      <c r="P60" s="197"/>
      <c r="Q60" s="197"/>
      <c r="R60" s="197"/>
      <c r="S60" s="197"/>
      <c r="T60" s="197"/>
      <c r="U60" s="197"/>
      <c r="AB60" s="128"/>
      <c r="AC60" s="128"/>
    </row>
    <row r="61" spans="1:29" s="129" customFormat="1" ht="15" hidden="1" customHeight="1" x14ac:dyDescent="0.2">
      <c r="A61" s="414"/>
      <c r="B61" s="197"/>
      <c r="C61" s="127"/>
      <c r="D61" s="127"/>
      <c r="E61" s="127"/>
      <c r="F61" s="200"/>
      <c r="G61" s="200" t="e">
        <f t="shared" si="11"/>
        <v>#VALUE!</v>
      </c>
      <c r="H61" s="200" t="e">
        <f t="shared" si="12"/>
        <v>#VALUE!</v>
      </c>
      <c r="I61" s="200" t="e">
        <f t="shared" si="13"/>
        <v>#VALUE!</v>
      </c>
      <c r="J61" s="197"/>
      <c r="K61" s="201"/>
      <c r="L61" s="197"/>
      <c r="M61" s="200" t="e">
        <f t="shared" si="14"/>
        <v>#VALUE!</v>
      </c>
      <c r="N61" s="197"/>
      <c r="O61" s="197"/>
      <c r="P61" s="197"/>
      <c r="Q61" s="197"/>
      <c r="R61" s="197"/>
      <c r="S61" s="197"/>
      <c r="T61" s="197"/>
      <c r="U61" s="197"/>
      <c r="AB61" s="128"/>
      <c r="AC61" s="128"/>
    </row>
    <row r="62" spans="1:29" s="129" customFormat="1" ht="15" hidden="1" customHeight="1" x14ac:dyDescent="0.2">
      <c r="A62" s="414"/>
      <c r="B62" s="197"/>
      <c r="C62" s="127"/>
      <c r="D62" s="127"/>
      <c r="E62" s="127"/>
      <c r="F62" s="200"/>
      <c r="G62" s="200" t="e">
        <f t="shared" si="11"/>
        <v>#VALUE!</v>
      </c>
      <c r="H62" s="200" t="e">
        <f t="shared" si="12"/>
        <v>#VALUE!</v>
      </c>
      <c r="I62" s="200" t="e">
        <f t="shared" si="13"/>
        <v>#VALUE!</v>
      </c>
      <c r="J62" s="197"/>
      <c r="K62" s="201"/>
      <c r="L62" s="197"/>
      <c r="M62" s="200" t="e">
        <f t="shared" si="14"/>
        <v>#VALUE!</v>
      </c>
      <c r="N62" s="197"/>
      <c r="O62" s="197"/>
      <c r="P62" s="197"/>
      <c r="Q62" s="197"/>
      <c r="R62" s="197"/>
      <c r="S62" s="197"/>
      <c r="T62" s="197"/>
      <c r="U62" s="197"/>
      <c r="AB62" s="128"/>
      <c r="AC62" s="128"/>
    </row>
    <row r="63" spans="1:29" s="129" customFormat="1" ht="15" hidden="1" customHeight="1" x14ac:dyDescent="0.2">
      <c r="A63" s="414"/>
      <c r="B63" s="197"/>
      <c r="C63" s="127"/>
      <c r="D63" s="127"/>
      <c r="E63" s="127"/>
      <c r="F63" s="197"/>
      <c r="G63" s="200" t="e">
        <f>SUM(G51:G62)</f>
        <v>#VALUE!</v>
      </c>
      <c r="H63" s="200" t="e">
        <f>SUM(H51:H62)</f>
        <v>#VALUE!</v>
      </c>
      <c r="I63" s="200" t="e">
        <f>SUM(I51:I62)</f>
        <v>#VALUE!</v>
      </c>
      <c r="J63" s="197"/>
      <c r="K63" s="201"/>
      <c r="L63" s="197"/>
      <c r="M63" s="200" t="e">
        <f>SUM(M51:M62)</f>
        <v>#VALUE!</v>
      </c>
      <c r="N63" s="197" t="s">
        <v>20</v>
      </c>
      <c r="O63" s="197"/>
      <c r="P63" s="197"/>
      <c r="Q63" s="197"/>
      <c r="R63" s="197"/>
      <c r="S63" s="197"/>
      <c r="T63" s="197"/>
      <c r="U63" s="197"/>
      <c r="AB63" s="128"/>
      <c r="AC63" s="128"/>
    </row>
    <row r="64" spans="1:29" s="129" customFormat="1" ht="15" hidden="1" customHeight="1" x14ac:dyDescent="0.2">
      <c r="A64" s="414"/>
      <c r="B64" s="197"/>
      <c r="C64" s="127"/>
      <c r="D64" s="127"/>
      <c r="E64" s="127"/>
      <c r="F64" s="197"/>
      <c r="G64" s="200"/>
      <c r="H64" s="197" t="e">
        <f>H63/1400</f>
        <v>#VALUE!</v>
      </c>
      <c r="I64" s="201" t="e">
        <f>IF((G63-H63)&lt;0,0,(G63-H63))</f>
        <v>#VALUE!</v>
      </c>
      <c r="J64" s="197"/>
      <c r="K64" s="201"/>
      <c r="L64" s="197"/>
      <c r="M64" s="200" t="e">
        <f>I64*'Foglio di base'!AH11%</f>
        <v>#VALUE!</v>
      </c>
      <c r="N64" s="197" t="s">
        <v>21</v>
      </c>
      <c r="O64" s="197"/>
      <c r="P64" s="197"/>
      <c r="Q64" s="197"/>
      <c r="R64" s="197"/>
      <c r="S64" s="197"/>
      <c r="T64" s="197"/>
      <c r="U64" s="197"/>
      <c r="AB64" s="128"/>
      <c r="AC64" s="128"/>
    </row>
    <row r="65" spans="1:29" s="127" customFormat="1" hidden="1" x14ac:dyDescent="0.2">
      <c r="A65" s="415"/>
      <c r="B65" s="197"/>
      <c r="F65" s="197"/>
      <c r="G65" s="197"/>
      <c r="H65" s="197"/>
      <c r="I65" s="201"/>
      <c r="J65" s="197"/>
      <c r="K65" s="197"/>
      <c r="L65" s="197"/>
      <c r="M65" s="200" t="e">
        <f>ROUND((M64-M63)/5,2)*5</f>
        <v>#VALUE!</v>
      </c>
      <c r="N65" s="197" t="s">
        <v>23</v>
      </c>
      <c r="O65" s="197"/>
      <c r="P65" s="197"/>
      <c r="Q65" s="197"/>
      <c r="R65" s="197"/>
      <c r="S65" s="197"/>
      <c r="T65" s="197"/>
      <c r="U65" s="197"/>
      <c r="AB65" s="128"/>
      <c r="AC65" s="128"/>
    </row>
    <row r="66" spans="1:29" s="127" customFormat="1" hidden="1" x14ac:dyDescent="0.2">
      <c r="A66" s="415"/>
      <c r="B66" s="196"/>
      <c r="F66" s="196"/>
      <c r="G66" s="196"/>
      <c r="H66" s="196"/>
      <c r="I66" s="196"/>
      <c r="J66" s="196"/>
      <c r="K66" s="196"/>
      <c r="L66" s="196"/>
      <c r="M66" s="196"/>
      <c r="N66" s="196"/>
      <c r="O66" s="196"/>
      <c r="P66" s="196"/>
      <c r="Q66" s="196"/>
      <c r="R66" s="196"/>
      <c r="S66" s="196"/>
      <c r="T66" s="196"/>
      <c r="U66" s="196"/>
      <c r="AB66" s="128"/>
      <c r="AC66" s="128"/>
    </row>
    <row r="67" spans="1:29" s="129" customFormat="1" ht="15" hidden="1" customHeight="1" x14ac:dyDescent="0.2">
      <c r="A67" s="414"/>
      <c r="B67" s="196"/>
      <c r="C67" s="127"/>
      <c r="D67" s="127"/>
      <c r="E67" s="127"/>
      <c r="F67" s="196"/>
      <c r="G67" s="198" t="s">
        <v>18</v>
      </c>
      <c r="H67" s="198" t="s">
        <v>27</v>
      </c>
      <c r="I67" s="196"/>
      <c r="J67" s="196"/>
      <c r="K67" s="196"/>
      <c r="L67" s="196"/>
      <c r="M67" s="196"/>
      <c r="N67" s="196"/>
      <c r="O67" s="196"/>
      <c r="P67" s="196"/>
      <c r="Q67" s="196"/>
      <c r="R67" s="196"/>
      <c r="S67" s="196"/>
      <c r="T67" s="196"/>
      <c r="U67" s="196"/>
      <c r="AB67" s="128"/>
      <c r="AC67" s="128"/>
    </row>
    <row r="68" spans="1:29" s="129" customFormat="1" ht="15" hidden="1" customHeight="1" x14ac:dyDescent="0.2">
      <c r="A68" s="414"/>
      <c r="B68" s="197"/>
      <c r="C68" s="127"/>
      <c r="D68" s="127"/>
      <c r="E68" s="127"/>
      <c r="F68" s="200"/>
      <c r="G68" s="200" t="e">
        <f>IF(W26=1,0,(E26+F26+G26))</f>
        <v>#VALUE!</v>
      </c>
      <c r="H68" s="205" t="e">
        <f>IF(G68&gt;0,1,0)</f>
        <v>#VALUE!</v>
      </c>
      <c r="I68" s="200" t="e">
        <f>G68</f>
        <v>#VALUE!</v>
      </c>
      <c r="J68" s="197"/>
      <c r="K68" s="200"/>
      <c r="L68" s="197"/>
      <c r="M68" s="200" t="e">
        <f>I68*1.1%</f>
        <v>#VALUE!</v>
      </c>
      <c r="N68" s="197"/>
      <c r="O68" s="197"/>
      <c r="P68" s="197"/>
      <c r="Q68" s="197"/>
      <c r="R68" s="197"/>
      <c r="S68" s="197"/>
      <c r="T68" s="197"/>
      <c r="U68" s="197"/>
      <c r="AB68" s="128"/>
      <c r="AC68" s="128"/>
    </row>
    <row r="69" spans="1:29" s="129" customFormat="1" ht="15" hidden="1" customHeight="1" x14ac:dyDescent="0.2">
      <c r="A69" s="414"/>
      <c r="B69" s="197"/>
      <c r="C69" s="127"/>
      <c r="D69" s="127"/>
      <c r="E69" s="127"/>
      <c r="F69" s="200"/>
      <c r="G69" s="200" t="e">
        <f t="shared" ref="G69:G79" si="15">IF(W27=1,0,(E27+F27+G27))</f>
        <v>#VALUE!</v>
      </c>
      <c r="H69" s="205" t="e">
        <f t="shared" ref="H69:H79" si="16">IF(G69&gt;0,1,0)</f>
        <v>#VALUE!</v>
      </c>
      <c r="I69" s="200" t="e">
        <f t="shared" ref="I69:I79" si="17">G69</f>
        <v>#VALUE!</v>
      </c>
      <c r="J69" s="197"/>
      <c r="K69" s="201"/>
      <c r="L69" s="202"/>
      <c r="M69" s="200" t="e">
        <f t="shared" ref="M69:M79" si="18">I69*1.1%</f>
        <v>#VALUE!</v>
      </c>
      <c r="N69" s="203"/>
      <c r="O69" s="197"/>
      <c r="P69" s="197"/>
      <c r="Q69" s="197"/>
      <c r="R69" s="197"/>
      <c r="S69" s="197"/>
      <c r="T69" s="197"/>
      <c r="U69" s="197"/>
      <c r="AB69" s="128"/>
      <c r="AC69" s="128"/>
    </row>
    <row r="70" spans="1:29" s="129" customFormat="1" ht="15" hidden="1" customHeight="1" x14ac:dyDescent="0.2">
      <c r="A70" s="414"/>
      <c r="B70" s="197"/>
      <c r="C70" s="127"/>
      <c r="D70" s="127"/>
      <c r="E70" s="127"/>
      <c r="F70" s="200"/>
      <c r="G70" s="200" t="e">
        <f t="shared" si="15"/>
        <v>#VALUE!</v>
      </c>
      <c r="H70" s="205" t="e">
        <f t="shared" si="16"/>
        <v>#VALUE!</v>
      </c>
      <c r="I70" s="200" t="e">
        <f t="shared" si="17"/>
        <v>#VALUE!</v>
      </c>
      <c r="J70" s="197"/>
      <c r="K70" s="201"/>
      <c r="L70" s="202"/>
      <c r="M70" s="200" t="e">
        <f t="shared" si="18"/>
        <v>#VALUE!</v>
      </c>
      <c r="N70" s="203"/>
      <c r="O70" s="197"/>
      <c r="P70" s="197"/>
      <c r="Q70" s="197"/>
      <c r="R70" s="197"/>
      <c r="S70" s="197"/>
      <c r="T70" s="197"/>
      <c r="U70" s="197"/>
      <c r="AB70" s="128"/>
      <c r="AC70" s="128"/>
    </row>
    <row r="71" spans="1:29" s="129" customFormat="1" ht="15" hidden="1" customHeight="1" x14ac:dyDescent="0.2">
      <c r="A71" s="414"/>
      <c r="B71" s="197"/>
      <c r="C71" s="127"/>
      <c r="D71" s="127"/>
      <c r="E71" s="127"/>
      <c r="F71" s="200"/>
      <c r="G71" s="200" t="e">
        <f t="shared" si="15"/>
        <v>#VALUE!</v>
      </c>
      <c r="H71" s="205" t="e">
        <f t="shared" si="16"/>
        <v>#VALUE!</v>
      </c>
      <c r="I71" s="200" t="e">
        <f t="shared" si="17"/>
        <v>#VALUE!</v>
      </c>
      <c r="J71" s="197"/>
      <c r="K71" s="201"/>
      <c r="L71" s="202"/>
      <c r="M71" s="200" t="e">
        <f t="shared" si="18"/>
        <v>#VALUE!</v>
      </c>
      <c r="N71" s="204"/>
      <c r="O71" s="197"/>
      <c r="P71" s="197"/>
      <c r="Q71" s="197"/>
      <c r="R71" s="197"/>
      <c r="S71" s="197"/>
      <c r="T71" s="197"/>
      <c r="U71" s="197"/>
      <c r="AB71" s="128"/>
      <c r="AC71" s="128"/>
    </row>
    <row r="72" spans="1:29" s="129" customFormat="1" ht="15" hidden="1" customHeight="1" x14ac:dyDescent="0.2">
      <c r="A72" s="414"/>
      <c r="B72" s="197"/>
      <c r="C72" s="127"/>
      <c r="D72" s="127"/>
      <c r="E72" s="127"/>
      <c r="F72" s="200"/>
      <c r="G72" s="200" t="e">
        <f t="shared" si="15"/>
        <v>#VALUE!</v>
      </c>
      <c r="H72" s="205" t="e">
        <f t="shared" si="16"/>
        <v>#VALUE!</v>
      </c>
      <c r="I72" s="200" t="e">
        <f t="shared" si="17"/>
        <v>#VALUE!</v>
      </c>
      <c r="J72" s="197"/>
      <c r="K72" s="201"/>
      <c r="L72" s="197"/>
      <c r="M72" s="200" t="e">
        <f t="shared" si="18"/>
        <v>#VALUE!</v>
      </c>
      <c r="N72" s="197"/>
      <c r="O72" s="197"/>
      <c r="P72" s="197"/>
      <c r="Q72" s="197"/>
      <c r="R72" s="197"/>
      <c r="S72" s="197"/>
      <c r="T72" s="197"/>
      <c r="U72" s="197"/>
      <c r="AB72" s="128"/>
      <c r="AC72" s="128"/>
    </row>
    <row r="73" spans="1:29" s="129" customFormat="1" ht="15" hidden="1" customHeight="1" x14ac:dyDescent="0.2">
      <c r="A73" s="414"/>
      <c r="B73" s="197"/>
      <c r="C73" s="127"/>
      <c r="D73" s="127"/>
      <c r="E73" s="127"/>
      <c r="F73" s="200"/>
      <c r="G73" s="200" t="e">
        <f t="shared" si="15"/>
        <v>#VALUE!</v>
      </c>
      <c r="H73" s="205" t="e">
        <f t="shared" si="16"/>
        <v>#VALUE!</v>
      </c>
      <c r="I73" s="200" t="e">
        <f t="shared" si="17"/>
        <v>#VALUE!</v>
      </c>
      <c r="J73" s="197"/>
      <c r="K73" s="201"/>
      <c r="L73" s="197"/>
      <c r="M73" s="200" t="e">
        <f t="shared" si="18"/>
        <v>#VALUE!</v>
      </c>
      <c r="N73" s="197"/>
      <c r="O73" s="197"/>
      <c r="P73" s="197"/>
      <c r="Q73" s="197"/>
      <c r="R73" s="197"/>
      <c r="S73" s="197"/>
      <c r="T73" s="197"/>
      <c r="U73" s="197"/>
      <c r="AB73" s="128"/>
      <c r="AC73" s="128"/>
    </row>
    <row r="74" spans="1:29" s="129" customFormat="1" ht="15" hidden="1" customHeight="1" x14ac:dyDescent="0.2">
      <c r="A74" s="414"/>
      <c r="B74" s="197"/>
      <c r="C74" s="127"/>
      <c r="D74" s="127"/>
      <c r="E74" s="127"/>
      <c r="F74" s="200"/>
      <c r="G74" s="200" t="e">
        <f t="shared" si="15"/>
        <v>#VALUE!</v>
      </c>
      <c r="H74" s="205" t="e">
        <f t="shared" si="16"/>
        <v>#VALUE!</v>
      </c>
      <c r="I74" s="200" t="e">
        <f t="shared" si="17"/>
        <v>#VALUE!</v>
      </c>
      <c r="J74" s="197"/>
      <c r="K74" s="201"/>
      <c r="L74" s="197"/>
      <c r="M74" s="200" t="e">
        <f t="shared" si="18"/>
        <v>#VALUE!</v>
      </c>
      <c r="N74" s="197"/>
      <c r="O74" s="197"/>
      <c r="P74" s="197"/>
      <c r="Q74" s="197"/>
      <c r="R74" s="197"/>
      <c r="S74" s="197"/>
      <c r="T74" s="197"/>
      <c r="U74" s="197"/>
      <c r="AB74" s="128"/>
      <c r="AC74" s="128"/>
    </row>
    <row r="75" spans="1:29" s="129" customFormat="1" ht="15" hidden="1" customHeight="1" x14ac:dyDescent="0.2">
      <c r="A75" s="414"/>
      <c r="B75" s="197"/>
      <c r="C75" s="127"/>
      <c r="D75" s="127"/>
      <c r="E75" s="127"/>
      <c r="F75" s="200"/>
      <c r="G75" s="200" t="e">
        <f t="shared" si="15"/>
        <v>#VALUE!</v>
      </c>
      <c r="H75" s="205" t="e">
        <f t="shared" si="16"/>
        <v>#VALUE!</v>
      </c>
      <c r="I75" s="200" t="e">
        <f t="shared" si="17"/>
        <v>#VALUE!</v>
      </c>
      <c r="J75" s="197"/>
      <c r="K75" s="201"/>
      <c r="L75" s="197"/>
      <c r="M75" s="200" t="e">
        <f t="shared" si="18"/>
        <v>#VALUE!</v>
      </c>
      <c r="N75" s="197"/>
      <c r="O75" s="197"/>
      <c r="P75" s="197"/>
      <c r="Q75" s="197"/>
      <c r="R75" s="197"/>
      <c r="S75" s="197"/>
      <c r="T75" s="197"/>
      <c r="U75" s="197"/>
      <c r="AB75" s="128"/>
      <c r="AC75" s="128"/>
    </row>
    <row r="76" spans="1:29" s="129" customFormat="1" ht="15" hidden="1" customHeight="1" x14ac:dyDescent="0.2">
      <c r="A76" s="414"/>
      <c r="B76" s="197"/>
      <c r="C76" s="127"/>
      <c r="D76" s="127"/>
      <c r="E76" s="127"/>
      <c r="F76" s="200"/>
      <c r="G76" s="200" t="e">
        <f t="shared" si="15"/>
        <v>#VALUE!</v>
      </c>
      <c r="H76" s="205" t="e">
        <f t="shared" si="16"/>
        <v>#VALUE!</v>
      </c>
      <c r="I76" s="200" t="e">
        <f t="shared" si="17"/>
        <v>#VALUE!</v>
      </c>
      <c r="J76" s="197"/>
      <c r="K76" s="201"/>
      <c r="L76" s="197"/>
      <c r="M76" s="200" t="e">
        <f t="shared" si="18"/>
        <v>#VALUE!</v>
      </c>
      <c r="N76" s="197"/>
      <c r="O76" s="197"/>
      <c r="P76" s="197"/>
      <c r="Q76" s="197"/>
      <c r="R76" s="197"/>
      <c r="S76" s="197"/>
      <c r="T76" s="197"/>
      <c r="U76" s="197"/>
      <c r="AB76" s="128"/>
      <c r="AC76" s="128"/>
    </row>
    <row r="77" spans="1:29" s="129" customFormat="1" ht="15" hidden="1" customHeight="1" x14ac:dyDescent="0.2">
      <c r="A77" s="414"/>
      <c r="B77" s="197"/>
      <c r="C77" s="127"/>
      <c r="D77" s="127"/>
      <c r="E77" s="127"/>
      <c r="F77" s="200"/>
      <c r="G77" s="200" t="e">
        <f t="shared" si="15"/>
        <v>#VALUE!</v>
      </c>
      <c r="H77" s="205" t="e">
        <f t="shared" si="16"/>
        <v>#VALUE!</v>
      </c>
      <c r="I77" s="200" t="e">
        <f t="shared" si="17"/>
        <v>#VALUE!</v>
      </c>
      <c r="J77" s="197"/>
      <c r="K77" s="201"/>
      <c r="L77" s="197"/>
      <c r="M77" s="200" t="e">
        <f t="shared" si="18"/>
        <v>#VALUE!</v>
      </c>
      <c r="N77" s="197"/>
      <c r="O77" s="197"/>
      <c r="P77" s="197"/>
      <c r="Q77" s="197"/>
      <c r="R77" s="197"/>
      <c r="S77" s="197"/>
      <c r="T77" s="197"/>
      <c r="U77" s="197"/>
      <c r="AB77" s="128"/>
      <c r="AC77" s="128"/>
    </row>
    <row r="78" spans="1:29" s="129" customFormat="1" ht="15" hidden="1" customHeight="1" x14ac:dyDescent="0.2">
      <c r="A78" s="414"/>
      <c r="B78" s="197"/>
      <c r="C78" s="127"/>
      <c r="D78" s="127"/>
      <c r="E78" s="127"/>
      <c r="F78" s="200"/>
      <c r="G78" s="200" t="e">
        <f t="shared" si="15"/>
        <v>#VALUE!</v>
      </c>
      <c r="H78" s="205" t="e">
        <f t="shared" si="16"/>
        <v>#VALUE!</v>
      </c>
      <c r="I78" s="200" t="e">
        <f t="shared" si="17"/>
        <v>#VALUE!</v>
      </c>
      <c r="J78" s="197"/>
      <c r="K78" s="201"/>
      <c r="L78" s="197"/>
      <c r="M78" s="200" t="e">
        <f t="shared" si="18"/>
        <v>#VALUE!</v>
      </c>
      <c r="N78" s="197"/>
      <c r="O78" s="197"/>
      <c r="P78" s="197"/>
      <c r="Q78" s="197"/>
      <c r="R78" s="197"/>
      <c r="S78" s="197"/>
      <c r="T78" s="197"/>
      <c r="U78" s="197"/>
      <c r="AB78" s="128"/>
      <c r="AC78" s="128"/>
    </row>
    <row r="79" spans="1:29" s="129" customFormat="1" ht="15" hidden="1" customHeight="1" x14ac:dyDescent="0.2">
      <c r="A79" s="414"/>
      <c r="B79" s="197"/>
      <c r="C79" s="127"/>
      <c r="D79" s="127"/>
      <c r="E79" s="127"/>
      <c r="F79" s="200"/>
      <c r="G79" s="200" t="e">
        <f t="shared" si="15"/>
        <v>#VALUE!</v>
      </c>
      <c r="H79" s="205" t="e">
        <f t="shared" si="16"/>
        <v>#VALUE!</v>
      </c>
      <c r="I79" s="200" t="e">
        <f t="shared" si="17"/>
        <v>#VALUE!</v>
      </c>
      <c r="J79" s="197"/>
      <c r="K79" s="201"/>
      <c r="L79" s="197"/>
      <c r="M79" s="200" t="e">
        <f t="shared" si="18"/>
        <v>#VALUE!</v>
      </c>
      <c r="N79" s="197"/>
      <c r="O79" s="197"/>
      <c r="P79" s="197"/>
      <c r="Q79" s="197"/>
      <c r="R79" s="197"/>
      <c r="S79" s="197"/>
      <c r="T79" s="197"/>
      <c r="U79" s="197"/>
      <c r="AB79" s="128"/>
      <c r="AC79" s="128"/>
    </row>
    <row r="80" spans="1:29" s="129" customFormat="1" ht="15" hidden="1" customHeight="1" x14ac:dyDescent="0.2">
      <c r="A80" s="414"/>
      <c r="B80" s="197"/>
      <c r="C80" s="127"/>
      <c r="D80" s="127"/>
      <c r="E80" s="127"/>
      <c r="F80" s="197"/>
      <c r="G80" s="200"/>
      <c r="H80" s="205"/>
      <c r="I80" s="200" t="e">
        <f>SUM(I68:I79)</f>
        <v>#VALUE!</v>
      </c>
      <c r="J80" s="197"/>
      <c r="K80" s="201"/>
      <c r="L80" s="197"/>
      <c r="M80" s="200" t="e">
        <f>SUM(M68:M79)</f>
        <v>#VALUE!</v>
      </c>
      <c r="N80" s="197" t="s">
        <v>25</v>
      </c>
      <c r="O80" s="197"/>
      <c r="P80" s="197"/>
      <c r="Q80" s="197"/>
      <c r="R80" s="197"/>
      <c r="S80" s="197"/>
      <c r="T80" s="197"/>
      <c r="U80" s="197"/>
      <c r="AB80" s="128"/>
      <c r="AC80" s="128"/>
    </row>
    <row r="81" spans="1:29" s="129" customFormat="1" ht="15" hidden="1" customHeight="1" x14ac:dyDescent="0.2">
      <c r="A81" s="414"/>
      <c r="B81" s="197"/>
      <c r="C81" s="127"/>
      <c r="D81" s="127"/>
      <c r="E81" s="127"/>
      <c r="F81" s="197"/>
      <c r="G81" s="200"/>
      <c r="H81" s="205" t="e">
        <f>SUM(H68:H79)</f>
        <v>#VALUE!</v>
      </c>
      <c r="I81" s="200" t="e">
        <f>148200/12*H81</f>
        <v>#VALUE!</v>
      </c>
      <c r="J81" s="197" t="s">
        <v>28</v>
      </c>
      <c r="K81" s="201"/>
      <c r="L81" s="197"/>
      <c r="M81" s="200" t="e">
        <f>I81*1.1%</f>
        <v>#VALUE!</v>
      </c>
      <c r="N81" s="197" t="s">
        <v>26</v>
      </c>
      <c r="O81" s="197"/>
      <c r="P81" s="197"/>
      <c r="Q81" s="197"/>
      <c r="R81" s="197"/>
      <c r="S81" s="197"/>
      <c r="T81" s="197"/>
      <c r="U81" s="197"/>
      <c r="AB81" s="128"/>
      <c r="AC81" s="128"/>
    </row>
    <row r="82" spans="1:29" s="127" customFormat="1" hidden="1" x14ac:dyDescent="0.2">
      <c r="A82" s="415"/>
      <c r="B82" s="197"/>
      <c r="F82" s="197"/>
      <c r="G82" s="197"/>
      <c r="H82" s="129"/>
      <c r="I82" s="201"/>
      <c r="J82" s="197"/>
      <c r="K82" s="197"/>
      <c r="L82" s="197"/>
      <c r="M82" s="200" t="e">
        <f>ROUND((M81-M80)/5,2)*5</f>
        <v>#VALUE!</v>
      </c>
      <c r="N82" s="197" t="s">
        <v>22</v>
      </c>
      <c r="O82" s="197"/>
      <c r="P82" s="197"/>
      <c r="Q82" s="197"/>
      <c r="R82" s="197"/>
      <c r="S82" s="197"/>
      <c r="T82" s="197"/>
      <c r="U82" s="197"/>
      <c r="AB82" s="128"/>
      <c r="AC82" s="128"/>
    </row>
    <row r="83" spans="1:29" s="127" customFormat="1" x14ac:dyDescent="0.2">
      <c r="A83" s="196"/>
      <c r="B83" s="196"/>
      <c r="F83" s="196"/>
      <c r="G83" s="196"/>
      <c r="H83" s="196"/>
      <c r="I83" s="196"/>
      <c r="J83" s="196"/>
      <c r="K83" s="196"/>
      <c r="L83" s="196"/>
      <c r="M83" s="196"/>
      <c r="N83" s="196"/>
      <c r="O83" s="196"/>
      <c r="P83" s="196"/>
      <c r="Q83" s="196"/>
      <c r="R83" s="196"/>
      <c r="AB83" s="128"/>
      <c r="AC83" s="128"/>
    </row>
    <row r="84" spans="1:29" s="127" customFormat="1" x14ac:dyDescent="0.2">
      <c r="A84" s="196"/>
      <c r="B84" s="196"/>
      <c r="F84" s="196"/>
      <c r="G84" s="196"/>
      <c r="H84" s="196"/>
      <c r="I84" s="196"/>
      <c r="J84" s="196"/>
      <c r="K84" s="196"/>
      <c r="L84" s="196"/>
      <c r="M84" s="196"/>
      <c r="N84" s="196"/>
      <c r="O84" s="196"/>
      <c r="P84" s="196"/>
      <c r="Q84" s="196"/>
      <c r="R84" s="196"/>
      <c r="AB84" s="128"/>
      <c r="AC84" s="128"/>
    </row>
    <row r="85" spans="1:29" s="127" customFormat="1" x14ac:dyDescent="0.2">
      <c r="B85" s="196"/>
      <c r="F85" s="196"/>
      <c r="G85" s="196"/>
      <c r="H85" s="196"/>
      <c r="I85" s="196"/>
      <c r="J85" s="196"/>
      <c r="K85" s="196"/>
      <c r="L85" s="196"/>
      <c r="M85" s="196"/>
      <c r="N85" s="196"/>
      <c r="O85" s="196"/>
      <c r="P85" s="196"/>
      <c r="Q85" s="196"/>
      <c r="R85" s="196"/>
      <c r="AB85" s="128"/>
      <c r="AC85" s="128"/>
    </row>
    <row r="86" spans="1:29" s="127" customFormat="1" x14ac:dyDescent="0.2">
      <c r="AB86" s="128"/>
      <c r="AC86" s="128"/>
    </row>
    <row r="87" spans="1:29" s="127" customFormat="1" x14ac:dyDescent="0.2">
      <c r="AB87" s="128"/>
      <c r="AC87" s="128"/>
    </row>
    <row r="88" spans="1:29" s="127" customFormat="1" x14ac:dyDescent="0.2">
      <c r="AB88" s="128"/>
      <c r="AC88" s="128"/>
    </row>
    <row r="89" spans="1:29" s="127" customFormat="1" x14ac:dyDescent="0.2">
      <c r="AB89" s="128"/>
      <c r="AC89" s="128"/>
    </row>
    <row r="90" spans="1:29" s="127" customFormat="1" x14ac:dyDescent="0.2">
      <c r="AB90" s="128"/>
      <c r="AC90" s="128"/>
    </row>
    <row r="91" spans="1:29" s="127" customFormat="1" x14ac:dyDescent="0.2">
      <c r="AB91" s="128"/>
      <c r="AC91" s="128"/>
    </row>
    <row r="92" spans="1:29" s="127" customFormat="1" x14ac:dyDescent="0.2">
      <c r="AB92" s="128"/>
      <c r="AC92" s="128"/>
    </row>
    <row r="93" spans="1:29" s="127" customFormat="1" x14ac:dyDescent="0.2">
      <c r="AB93" s="128"/>
      <c r="AC93" s="128"/>
    </row>
    <row r="94" spans="1:29" s="127" customFormat="1" x14ac:dyDescent="0.2">
      <c r="AB94" s="128"/>
      <c r="AC94" s="128"/>
    </row>
    <row r="95" spans="1:29" s="127" customFormat="1" x14ac:dyDescent="0.2">
      <c r="AB95" s="128"/>
      <c r="AC95" s="128"/>
    </row>
    <row r="96" spans="1:29" s="127" customFormat="1" x14ac:dyDescent="0.2">
      <c r="AB96" s="128"/>
      <c r="AC96" s="128"/>
    </row>
    <row r="97" spans="4:31" s="79" customFormat="1" x14ac:dyDescent="0.2">
      <c r="D97" s="195"/>
      <c r="V97" s="114"/>
      <c r="W97" s="114"/>
      <c r="X97" s="114"/>
      <c r="Y97" s="114"/>
      <c r="Z97" s="114"/>
      <c r="AA97" s="114"/>
      <c r="AB97" s="115"/>
      <c r="AC97" s="115"/>
      <c r="AD97" s="127"/>
      <c r="AE97" s="127"/>
    </row>
    <row r="98" spans="4:31" s="79" customFormat="1" x14ac:dyDescent="0.2">
      <c r="D98" s="195"/>
      <c r="V98" s="114"/>
      <c r="W98" s="114"/>
      <c r="X98" s="114"/>
      <c r="Y98" s="114"/>
      <c r="Z98" s="114"/>
      <c r="AA98" s="114"/>
      <c r="AB98" s="115"/>
      <c r="AC98" s="115"/>
      <c r="AD98" s="127"/>
      <c r="AE98" s="127"/>
    </row>
    <row r="99" spans="4:31" s="79" customFormat="1" x14ac:dyDescent="0.2">
      <c r="D99" s="195"/>
      <c r="E99" s="195"/>
      <c r="V99" s="114"/>
      <c r="W99" s="114"/>
      <c r="X99" s="114"/>
      <c r="Y99" s="114"/>
      <c r="Z99" s="114"/>
      <c r="AA99" s="114"/>
      <c r="AB99" s="115"/>
      <c r="AC99" s="115"/>
      <c r="AD99" s="127"/>
      <c r="AE99" s="127"/>
    </row>
    <row r="100" spans="4:31" s="79" customFormat="1" x14ac:dyDescent="0.2">
      <c r="V100" s="114"/>
      <c r="W100" s="114"/>
      <c r="X100" s="114"/>
      <c r="Y100" s="114"/>
      <c r="Z100" s="114"/>
      <c r="AA100" s="114"/>
      <c r="AB100" s="115"/>
      <c r="AC100" s="115"/>
      <c r="AD100" s="127"/>
      <c r="AE100" s="127"/>
    </row>
    <row r="101" spans="4:31" s="79" customFormat="1" x14ac:dyDescent="0.2">
      <c r="V101" s="114"/>
      <c r="W101" s="114"/>
      <c r="X101" s="114"/>
      <c r="Y101" s="114"/>
      <c r="Z101" s="114"/>
      <c r="AA101" s="114"/>
      <c r="AB101" s="115"/>
      <c r="AC101" s="115"/>
      <c r="AD101" s="127"/>
      <c r="AE101" s="127"/>
    </row>
    <row r="102" spans="4:31" s="79" customFormat="1" x14ac:dyDescent="0.2">
      <c r="V102" s="114"/>
      <c r="W102" s="114"/>
      <c r="X102" s="114"/>
      <c r="Y102" s="114"/>
      <c r="Z102" s="114"/>
      <c r="AA102" s="114"/>
      <c r="AB102" s="115"/>
      <c r="AC102" s="115"/>
      <c r="AD102" s="127"/>
      <c r="AE102" s="127"/>
    </row>
    <row r="103" spans="4:31" s="79" customFormat="1" x14ac:dyDescent="0.2">
      <c r="V103" s="114"/>
      <c r="W103" s="114"/>
      <c r="X103" s="114"/>
      <c r="Y103" s="114"/>
      <c r="Z103" s="114"/>
      <c r="AA103" s="114"/>
      <c r="AB103" s="115"/>
      <c r="AC103" s="115"/>
      <c r="AD103" s="127"/>
      <c r="AE103" s="127"/>
    </row>
  </sheetData>
  <sheetProtection algorithmName="SHA-512" hashValue="ayXTX9gImBf529B8OQ/cvhrWa1cHOLXL/ILVDJKf24nuNhCWatrDoeful82Lf81p+591hyiy4BCVwwAV4WzAoQ==" saltValue="DLc/9DzrxMimrZceG1qcWQ==" spinCount="100000" sheet="1" selectLockedCells="1"/>
  <mergeCells count="59">
    <mergeCell ref="C43:K43"/>
    <mergeCell ref="M43:N45"/>
    <mergeCell ref="Q43:T45"/>
    <mergeCell ref="C44:K44"/>
    <mergeCell ref="C45:K45"/>
    <mergeCell ref="S36:T36"/>
    <mergeCell ref="S37:T37"/>
    <mergeCell ref="S38:T38"/>
    <mergeCell ref="S39:T39"/>
    <mergeCell ref="C40:D40"/>
    <mergeCell ref="S40:T40"/>
    <mergeCell ref="S31:T31"/>
    <mergeCell ref="S32:T32"/>
    <mergeCell ref="S33:T33"/>
    <mergeCell ref="S34:T34"/>
    <mergeCell ref="S35:T35"/>
    <mergeCell ref="S26:T26"/>
    <mergeCell ref="S27:T27"/>
    <mergeCell ref="S28:T28"/>
    <mergeCell ref="S29:T29"/>
    <mergeCell ref="S30:T30"/>
    <mergeCell ref="C25:D25"/>
    <mergeCell ref="S25:T25"/>
    <mergeCell ref="K22:K24"/>
    <mergeCell ref="L22:L23"/>
    <mergeCell ref="M22:M23"/>
    <mergeCell ref="Q22:Q23"/>
    <mergeCell ref="R22:R23"/>
    <mergeCell ref="S22:T24"/>
    <mergeCell ref="E23:E24"/>
    <mergeCell ref="F23:F24"/>
    <mergeCell ref="C20:F20"/>
    <mergeCell ref="N22:N23"/>
    <mergeCell ref="O22:O23"/>
    <mergeCell ref="P22:P23"/>
    <mergeCell ref="C22:D24"/>
    <mergeCell ref="E22:F22"/>
    <mergeCell ref="G22:G24"/>
    <mergeCell ref="H22:H24"/>
    <mergeCell ref="I22:I23"/>
    <mergeCell ref="J22:J24"/>
    <mergeCell ref="C17:G18"/>
    <mergeCell ref="K17:M17"/>
    <mergeCell ref="N17:T17"/>
    <mergeCell ref="C19:G19"/>
    <mergeCell ref="N19:T19"/>
    <mergeCell ref="K11:M11"/>
    <mergeCell ref="C13:G14"/>
    <mergeCell ref="K13:M13"/>
    <mergeCell ref="N13:T13"/>
    <mergeCell ref="C15:G16"/>
    <mergeCell ref="K15:M15"/>
    <mergeCell ref="N15:T15"/>
    <mergeCell ref="A3:L4"/>
    <mergeCell ref="S6:T6"/>
    <mergeCell ref="F8:H8"/>
    <mergeCell ref="M8:T8"/>
    <mergeCell ref="C10:E10"/>
    <mergeCell ref="I6:O6"/>
  </mergeCells>
  <conditionalFormatting sqref="Q8:R8">
    <cfRule type="expression" dxfId="92" priority="10" stopIfTrue="1">
      <formula>W17=1</formula>
    </cfRule>
  </conditionalFormatting>
  <conditionalFormatting sqref="S8:T8">
    <cfRule type="expression" dxfId="91" priority="11" stopIfTrue="1">
      <formula>AB17=1</formula>
    </cfRule>
  </conditionalFormatting>
  <conditionalFormatting sqref="E40:O40 H38:J39 L26:M39 Q40:R40 R26:R39 H26:I37">
    <cfRule type="cellIs" dxfId="90" priority="8" stopIfTrue="1" operator="equal">
      <formula>0</formula>
    </cfRule>
  </conditionalFormatting>
  <conditionalFormatting sqref="G10">
    <cfRule type="cellIs" priority="9" stopIfTrue="1" operator="equal">
      <formula>0</formula>
    </cfRule>
  </conditionalFormatting>
  <conditionalFormatting sqref="N8:O8">
    <cfRule type="expression" dxfId="89" priority="12" stopIfTrue="1">
      <formula>U17=1</formula>
    </cfRule>
  </conditionalFormatting>
  <conditionalFormatting sqref="P8">
    <cfRule type="expression" dxfId="88" priority="7" stopIfTrue="1">
      <formula>V17=1</formula>
    </cfRule>
  </conditionalFormatting>
  <conditionalFormatting sqref="P40">
    <cfRule type="cellIs" dxfId="87" priority="6" stopIfTrue="1" operator="equal">
      <formula>0</formula>
    </cfRule>
  </conditionalFormatting>
  <conditionalFormatting sqref="N26:N37">
    <cfRule type="cellIs" dxfId="86" priority="4" stopIfTrue="1" operator="equal">
      <formula>0</formula>
    </cfRule>
    <cfRule type="expression" dxfId="85" priority="5" stopIfTrue="1">
      <formula>$N$24&lt;&gt;""</formula>
    </cfRule>
  </conditionalFormatting>
  <conditionalFormatting sqref="O26:Q37">
    <cfRule type="cellIs" dxfId="84" priority="2" stopIfTrue="1" operator="equal">
      <formula>0</formula>
    </cfRule>
    <cfRule type="expression" dxfId="83" priority="3" stopIfTrue="1">
      <formula>$N$24&lt;&gt;""</formula>
    </cfRule>
  </conditionalFormatting>
  <conditionalFormatting sqref="M8">
    <cfRule type="expression" dxfId="82" priority="13" stopIfTrue="1">
      <formula>N17=1</formula>
    </cfRule>
  </conditionalFormatting>
  <conditionalFormatting sqref="C38 J38">
    <cfRule type="expression" dxfId="81" priority="1" stopIfTrue="1">
      <formula>$E$40+$F$40+$G$40=0</formula>
    </cfRule>
  </conditionalFormatting>
  <printOptions horizontalCentered="1"/>
  <pageMargins left="0.15748031496062992" right="0.15748031496062992" top="0.19685039370078741" bottom="0.19685039370078741" header="0.78740157480314965" footer="0.51181102362204722"/>
  <pageSetup paperSize="9" scale="76"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FFFFCC"/>
    <pageSetUpPr fitToPage="1"/>
  </sheetPr>
  <dimension ref="A1:AE103"/>
  <sheetViews>
    <sheetView showGridLines="0" showRowColHeaders="0" zoomScaleNormal="100" workbookViewId="0">
      <selection activeCell="E26" sqref="E26"/>
    </sheetView>
  </sheetViews>
  <sheetFormatPr baseColWidth="10" defaultRowHeight="15" x14ac:dyDescent="0.2"/>
  <cols>
    <col min="1" max="1" width="5.42578125" style="28" customWidth="1"/>
    <col min="2" max="2" width="2.42578125" style="28" customWidth="1"/>
    <col min="3" max="3" width="3" style="28" customWidth="1"/>
    <col min="4" max="4" width="6.5703125" style="28" customWidth="1"/>
    <col min="5" max="5" width="12.28515625" style="28" customWidth="1"/>
    <col min="6" max="6" width="13.7109375" style="28" customWidth="1"/>
    <col min="7" max="7" width="11.7109375" style="28" customWidth="1"/>
    <col min="8" max="8" width="10.140625" style="28" customWidth="1"/>
    <col min="9" max="9" width="12.85546875" style="28" customWidth="1"/>
    <col min="10" max="10" width="11.28515625" style="28" customWidth="1"/>
    <col min="11" max="11" width="11.42578125" style="28"/>
    <col min="12" max="12" width="11" style="28" customWidth="1"/>
    <col min="13" max="13" width="10.5703125" style="28" customWidth="1"/>
    <col min="14" max="14" width="11.5703125" style="28" customWidth="1"/>
    <col min="15" max="16" width="12.140625" style="28" customWidth="1"/>
    <col min="17" max="17" width="10.7109375" style="28" customWidth="1"/>
    <col min="18" max="18" width="13.7109375" style="28" customWidth="1"/>
    <col min="19" max="19" width="3.28515625" style="28" customWidth="1"/>
    <col min="20" max="20" width="9.140625" style="28" customWidth="1"/>
    <col min="21" max="21" width="2.42578125" style="28" customWidth="1"/>
    <col min="22" max="22" width="11.42578125" style="114" hidden="1" customWidth="1"/>
    <col min="23" max="23" width="8.42578125" style="114" hidden="1" customWidth="1"/>
    <col min="24" max="24" width="11.42578125" style="114" hidden="1" customWidth="1"/>
    <col min="25" max="27" width="6" style="114" hidden="1" customWidth="1"/>
    <col min="28" max="29" width="11.42578125" style="115" hidden="1" customWidth="1"/>
    <col min="30" max="30" width="11.42578125" style="114" customWidth="1"/>
    <col min="31" max="31" width="11.42578125" style="114"/>
    <col min="32" max="16384" width="11.42578125" style="28"/>
  </cols>
  <sheetData>
    <row r="1" spans="1:29" s="1" customFormat="1" ht="15.75" customHeight="1" x14ac:dyDescent="0.2">
      <c r="M1" s="211"/>
      <c r="N1" s="211"/>
      <c r="O1" s="211"/>
      <c r="P1" s="211"/>
      <c r="Q1" s="211"/>
      <c r="R1" s="211"/>
      <c r="S1" s="211"/>
      <c r="T1" s="211"/>
      <c r="U1" s="211"/>
      <c r="V1" s="412"/>
      <c r="W1" s="412"/>
      <c r="X1" s="412"/>
      <c r="Y1" s="412"/>
      <c r="Z1" s="412"/>
      <c r="AA1" s="412"/>
      <c r="AB1" s="412"/>
      <c r="AC1" s="413"/>
    </row>
    <row r="2" spans="1:29" s="1" customFormat="1" ht="3.75" customHeight="1" x14ac:dyDescent="0.2">
      <c r="B2" s="16"/>
      <c r="C2" s="16"/>
      <c r="D2" s="16"/>
      <c r="E2" s="16"/>
      <c r="F2" s="16"/>
      <c r="G2" s="16"/>
      <c r="H2" s="16"/>
      <c r="I2" s="16"/>
      <c r="J2" s="16"/>
      <c r="K2" s="16"/>
      <c r="L2" s="16"/>
      <c r="M2" s="335"/>
      <c r="N2" s="335"/>
      <c r="O2" s="335"/>
      <c r="P2" s="335"/>
      <c r="Q2" s="335"/>
      <c r="R2" s="335"/>
      <c r="S2" s="335"/>
      <c r="T2" s="335"/>
      <c r="U2" s="336"/>
      <c r="V2" s="211"/>
      <c r="W2" s="211"/>
      <c r="X2" s="211"/>
      <c r="Y2" s="211"/>
      <c r="Z2" s="211"/>
      <c r="AA2" s="211"/>
      <c r="AB2" s="211"/>
    </row>
    <row r="3" spans="1:29" s="1" customFormat="1" ht="8.25" customHeight="1" x14ac:dyDescent="0.2">
      <c r="A3" s="508" t="s">
        <v>215</v>
      </c>
      <c r="B3" s="508"/>
      <c r="C3" s="508"/>
      <c r="D3" s="508"/>
      <c r="E3" s="508"/>
      <c r="F3" s="508"/>
      <c r="G3" s="508"/>
      <c r="H3" s="508"/>
      <c r="I3" s="508"/>
      <c r="J3" s="508"/>
      <c r="K3" s="508"/>
      <c r="L3" s="508"/>
      <c r="M3" s="335"/>
      <c r="N3" s="335"/>
      <c r="O3" s="335"/>
      <c r="P3" s="335"/>
      <c r="Q3" s="335"/>
      <c r="R3" s="335"/>
      <c r="S3" s="335"/>
      <c r="T3" s="335"/>
      <c r="U3" s="336"/>
      <c r="V3" s="211"/>
      <c r="W3" s="211"/>
      <c r="X3" s="211"/>
      <c r="Y3" s="211"/>
      <c r="Z3" s="211"/>
      <c r="AA3" s="211"/>
      <c r="AB3" s="211"/>
    </row>
    <row r="4" spans="1:29" s="1" customFormat="1" ht="9.75" customHeight="1" x14ac:dyDescent="0.2">
      <c r="A4" s="508"/>
      <c r="B4" s="508"/>
      <c r="C4" s="508"/>
      <c r="D4" s="508"/>
      <c r="E4" s="508"/>
      <c r="F4" s="508"/>
      <c r="G4" s="508"/>
      <c r="H4" s="508"/>
      <c r="I4" s="508"/>
      <c r="J4" s="508"/>
      <c r="K4" s="508"/>
      <c r="L4" s="508"/>
      <c r="M4" s="335"/>
      <c r="N4" s="335"/>
      <c r="O4" s="335"/>
      <c r="P4" s="335"/>
      <c r="Q4" s="335"/>
      <c r="R4" s="335"/>
      <c r="S4" s="335"/>
      <c r="T4" s="335"/>
      <c r="U4" s="336"/>
      <c r="V4" s="211"/>
      <c r="W4" s="211"/>
      <c r="X4" s="211"/>
      <c r="Y4" s="211"/>
      <c r="Z4" s="211"/>
      <c r="AA4" s="211"/>
      <c r="AB4" s="211"/>
    </row>
    <row r="5" spans="1:29" ht="6.75" customHeight="1" x14ac:dyDescent="0.2">
      <c r="B5" s="47"/>
      <c r="C5" s="47"/>
      <c r="D5" s="47"/>
      <c r="E5" s="47"/>
      <c r="F5" s="47"/>
      <c r="G5" s="47"/>
      <c r="H5" s="47"/>
      <c r="I5" s="47"/>
      <c r="J5" s="47"/>
      <c r="K5" s="47"/>
      <c r="L5" s="47"/>
      <c r="M5" s="47"/>
      <c r="N5" s="47"/>
      <c r="O5" s="47"/>
      <c r="P5" s="47"/>
      <c r="Q5" s="47"/>
      <c r="R5" s="47"/>
      <c r="S5" s="47"/>
      <c r="T5" s="47"/>
      <c r="U5" s="47"/>
      <c r="V5" s="116"/>
      <c r="W5" s="116"/>
      <c r="X5" s="116"/>
      <c r="Y5" s="116"/>
      <c r="Z5" s="116"/>
      <c r="AA5" s="116"/>
    </row>
    <row r="6" spans="1:29" ht="29.25" customHeight="1" x14ac:dyDescent="0.35">
      <c r="B6" s="47"/>
      <c r="C6" s="46" t="s">
        <v>217</v>
      </c>
      <c r="D6" s="47"/>
      <c r="E6" s="47"/>
      <c r="F6" s="47"/>
      <c r="G6" s="238"/>
      <c r="H6" s="47"/>
      <c r="I6" s="626" t="str">
        <f>IF(SUM(Y26:Y37)=0,"",IF(MAX(Y26:Y37)-MIN(Y26:Y37)&gt;COUNTIF(Y26:Y37,"&gt;0")-1,"Pagamento interrotto del salario. Si prega di utilizzare due schede dei salari!",""))</f>
        <v/>
      </c>
      <c r="J6" s="626"/>
      <c r="K6" s="626"/>
      <c r="L6" s="626"/>
      <c r="M6" s="626"/>
      <c r="N6" s="626"/>
      <c r="O6" s="626"/>
      <c r="P6" s="342"/>
      <c r="Q6" s="342"/>
      <c r="R6" s="342"/>
      <c r="S6" s="548">
        <f>Notifica!J8</f>
        <v>2025</v>
      </c>
      <c r="T6" s="548"/>
      <c r="U6" s="47"/>
      <c r="V6" s="116"/>
      <c r="W6" s="116"/>
      <c r="X6" s="116"/>
      <c r="Y6" s="116"/>
      <c r="Z6" s="116"/>
      <c r="AA6" s="116"/>
    </row>
    <row r="7" spans="1:29" ht="15" customHeight="1" x14ac:dyDescent="0.2">
      <c r="B7" s="47"/>
      <c r="C7" s="47"/>
      <c r="D7" s="47"/>
      <c r="E7" s="47"/>
      <c r="F7" s="47"/>
      <c r="G7" s="47"/>
      <c r="H7" s="47"/>
      <c r="I7" s="47"/>
      <c r="J7" s="47"/>
      <c r="K7" s="47"/>
      <c r="L7" s="47"/>
      <c r="M7" s="47"/>
      <c r="N7" s="47"/>
      <c r="O7" s="47"/>
      <c r="P7" s="47"/>
      <c r="Q7" s="47"/>
      <c r="R7" s="47"/>
      <c r="S7" s="113"/>
      <c r="T7" s="50"/>
      <c r="U7" s="47"/>
      <c r="V7" s="116">
        <f>IF(K19="uomo",1,2)</f>
        <v>2</v>
      </c>
      <c r="W7" s="116" t="str">
        <f>IF(V7=1,"M","F")</f>
        <v>F</v>
      </c>
      <c r="X7" s="116"/>
      <c r="Y7" s="116"/>
      <c r="Z7" s="116"/>
      <c r="AA7" s="116"/>
    </row>
    <row r="8" spans="1:29" ht="18" customHeight="1" x14ac:dyDescent="0.3">
      <c r="B8" s="47"/>
      <c r="C8" s="51" t="s">
        <v>158</v>
      </c>
      <c r="D8" s="47"/>
      <c r="E8" s="47"/>
      <c r="F8" s="590"/>
      <c r="G8" s="590"/>
      <c r="H8" s="590"/>
      <c r="I8" s="51" t="s">
        <v>126</v>
      </c>
      <c r="J8" s="47"/>
      <c r="K8" s="47"/>
      <c r="L8" s="47"/>
      <c r="M8" s="594"/>
      <c r="N8" s="594"/>
      <c r="O8" s="594"/>
      <c r="P8" s="594"/>
      <c r="Q8" s="594"/>
      <c r="R8" s="594"/>
      <c r="S8" s="594"/>
      <c r="T8" s="594"/>
      <c r="U8" s="47"/>
      <c r="V8" s="206" t="e">
        <f>YEAR(K17)*12+MONTH(K17)</f>
        <v>#VALUE!</v>
      </c>
      <c r="W8" s="116" t="s">
        <v>14</v>
      </c>
      <c r="X8" s="116"/>
      <c r="Y8" s="116"/>
      <c r="Z8" s="116"/>
      <c r="AA8" s="116"/>
    </row>
    <row r="9" spans="1:29" ht="7.5" customHeight="1" x14ac:dyDescent="0.2">
      <c r="B9" s="47"/>
      <c r="C9" s="22"/>
      <c r="D9" s="22"/>
      <c r="E9" s="22"/>
      <c r="F9" s="22"/>
      <c r="G9" s="22"/>
      <c r="H9" s="47"/>
      <c r="I9" s="22"/>
      <c r="J9" s="22"/>
      <c r="K9" s="22"/>
      <c r="L9" s="22"/>
      <c r="M9" s="22"/>
      <c r="N9" s="22"/>
      <c r="O9" s="22"/>
      <c r="P9" s="22"/>
      <c r="Q9" s="22"/>
      <c r="R9" s="111"/>
      <c r="S9" s="111"/>
      <c r="T9" s="22"/>
      <c r="U9" s="47"/>
      <c r="V9" s="206" t="e">
        <f>IF(V7=1,(V8+65*12),IF(YEAR(K17)&lt;1961,V8+64*12,IF(YEAR(K17)=1961,V8+64*12+3,IF(YEAR(K17)=1962,V8+64*12+6,IF(YEAR(K17)=1963,V8+64*12+9,V8+65*12)))))</f>
        <v>#VALUE!</v>
      </c>
      <c r="W9" s="116" t="s">
        <v>15</v>
      </c>
      <c r="X9" s="116"/>
      <c r="Y9" s="116"/>
      <c r="Z9" s="116"/>
      <c r="AA9" s="116"/>
    </row>
    <row r="10" spans="1:29" ht="19.5" customHeight="1" x14ac:dyDescent="0.2">
      <c r="B10" s="47"/>
      <c r="C10" s="591"/>
      <c r="D10" s="592"/>
      <c r="E10" s="592"/>
      <c r="F10" s="316"/>
      <c r="G10" s="317"/>
      <c r="H10" s="47"/>
      <c r="I10" s="47"/>
      <c r="J10" s="47"/>
      <c r="K10" s="47"/>
      <c r="L10" s="47"/>
      <c r="M10" s="47"/>
      <c r="N10" s="47"/>
      <c r="O10" s="47"/>
      <c r="P10" s="47"/>
      <c r="Q10" s="47"/>
      <c r="R10" s="47"/>
      <c r="S10" s="47"/>
      <c r="T10" s="47"/>
      <c r="U10" s="47"/>
      <c r="V10" s="116"/>
      <c r="W10" s="116"/>
      <c r="X10" s="116"/>
      <c r="Y10" s="116"/>
      <c r="Z10" s="116"/>
      <c r="AA10" s="116"/>
    </row>
    <row r="11" spans="1:29" ht="15.75" customHeight="1" x14ac:dyDescent="0.2">
      <c r="B11" s="47"/>
      <c r="C11" s="369" t="str">
        <f>IF('Foglio di base'!$E$7="","","N° cont. ")</f>
        <v/>
      </c>
      <c r="D11" s="369"/>
      <c r="E11" s="370" t="str">
        <f>IF('Foglio di base'!$E$7="","",'Foglio di base'!$E$7)</f>
        <v/>
      </c>
      <c r="F11" s="369"/>
      <c r="G11" s="369"/>
      <c r="H11" s="47"/>
      <c r="I11" s="86" t="s">
        <v>127</v>
      </c>
      <c r="J11" s="52"/>
      <c r="K11" s="554" t="str">
        <f>IF('Foglio di base'!$D$38="","",'Foglio di base'!$D$38)</f>
        <v/>
      </c>
      <c r="L11" s="554"/>
      <c r="M11" s="554"/>
      <c r="N11" s="410"/>
      <c r="O11" s="410"/>
      <c r="P11" s="410"/>
      <c r="Q11" s="410"/>
      <c r="R11" s="409"/>
      <c r="S11" s="409"/>
      <c r="T11" s="409"/>
      <c r="U11" s="47"/>
      <c r="V11" s="116"/>
      <c r="W11" s="116"/>
      <c r="X11" s="116"/>
      <c r="Y11" s="116"/>
      <c r="Z11" s="116"/>
      <c r="AA11" s="116"/>
    </row>
    <row r="12" spans="1:29" ht="6" customHeight="1" x14ac:dyDescent="0.2">
      <c r="B12" s="47"/>
      <c r="C12" s="314"/>
      <c r="D12" s="314"/>
      <c r="E12" s="314"/>
      <c r="F12" s="314"/>
      <c r="G12" s="314"/>
      <c r="H12" s="47"/>
      <c r="I12" s="32"/>
      <c r="J12" s="52"/>
      <c r="K12" s="314"/>
      <c r="L12" s="314"/>
      <c r="M12" s="314"/>
      <c r="N12" s="410"/>
      <c r="O12" s="410"/>
      <c r="P12" s="410"/>
      <c r="Q12" s="410"/>
      <c r="R12" s="409"/>
      <c r="S12" s="409"/>
      <c r="T12" s="409"/>
      <c r="U12" s="47"/>
      <c r="V12" s="116"/>
      <c r="W12" s="116"/>
      <c r="X12" s="116"/>
      <c r="Y12" s="116"/>
      <c r="Z12" s="116"/>
      <c r="AA12" s="116"/>
    </row>
    <row r="13" spans="1:29" ht="15.75" customHeight="1" x14ac:dyDescent="0.2">
      <c r="B13" s="47"/>
      <c r="C13" s="554" t="str">
        <f>IF('Foglio di base'!$E$11="","",'Foglio di base'!$E$11)</f>
        <v/>
      </c>
      <c r="D13" s="554"/>
      <c r="E13" s="554"/>
      <c r="F13" s="554"/>
      <c r="G13" s="554"/>
      <c r="H13" s="47"/>
      <c r="I13" s="32" t="s">
        <v>85</v>
      </c>
      <c r="J13" s="52"/>
      <c r="K13" s="593" t="str">
        <f>IF('Foglio di base'!$E$38="","",'Foglio di base'!$E$38)</f>
        <v/>
      </c>
      <c r="L13" s="593"/>
      <c r="M13" s="593"/>
      <c r="N13" s="595"/>
      <c r="O13" s="595"/>
      <c r="P13" s="595"/>
      <c r="Q13" s="595"/>
      <c r="R13" s="595"/>
      <c r="S13" s="595"/>
      <c r="T13" s="595"/>
      <c r="U13" s="47"/>
      <c r="V13" s="116"/>
      <c r="W13" s="116"/>
      <c r="X13" s="116"/>
      <c r="Y13" s="116"/>
      <c r="Z13" s="116"/>
      <c r="AA13" s="116"/>
    </row>
    <row r="14" spans="1:29" ht="6" customHeight="1" x14ac:dyDescent="0.2">
      <c r="B14" s="47"/>
      <c r="C14" s="554"/>
      <c r="D14" s="554"/>
      <c r="E14" s="554"/>
      <c r="F14" s="554"/>
      <c r="G14" s="554"/>
      <c r="H14" s="47"/>
      <c r="I14" s="32"/>
      <c r="J14" s="52"/>
      <c r="K14" s="314"/>
      <c r="L14" s="314"/>
      <c r="M14" s="314"/>
      <c r="N14" s="410"/>
      <c r="O14" s="410"/>
      <c r="P14" s="410"/>
      <c r="Q14" s="410"/>
      <c r="R14" s="410"/>
      <c r="S14" s="410"/>
      <c r="T14" s="410"/>
      <c r="U14" s="47"/>
      <c r="V14" s="116"/>
      <c r="W14" s="116"/>
      <c r="X14" s="116"/>
      <c r="Y14" s="116"/>
      <c r="Z14" s="116"/>
      <c r="AA14" s="116"/>
    </row>
    <row r="15" spans="1:29" ht="15.75" customHeight="1" x14ac:dyDescent="0.25">
      <c r="B15" s="47"/>
      <c r="C15" s="554" t="str">
        <f>IF('Foglio di base'!$E$13="","",'Foglio di base'!$E$13)</f>
        <v/>
      </c>
      <c r="D15" s="554"/>
      <c r="E15" s="554"/>
      <c r="F15" s="554"/>
      <c r="G15" s="554"/>
      <c r="H15" s="47"/>
      <c r="I15" s="32" t="s">
        <v>128</v>
      </c>
      <c r="J15" s="52"/>
      <c r="K15" s="593" t="str">
        <f>IF('Foglio di base'!$F$38="","",'Foglio di base'!$F$38)</f>
        <v/>
      </c>
      <c r="L15" s="593"/>
      <c r="M15" s="593"/>
      <c r="N15" s="596" t="str">
        <f>IF(Y15="1a","manca il numero AVS",IF(Y15="1b","il numero AVS deve iniziare con '756'",IF(Y15="1c","il formato del numero AVS non è corretto",IF(Y15="1d","secondo il numero di controllo, il numero AVS non è valido",""))))</f>
        <v/>
      </c>
      <c r="O15" s="596"/>
      <c r="P15" s="596"/>
      <c r="Q15" s="596"/>
      <c r="R15" s="596"/>
      <c r="S15" s="596"/>
      <c r="T15" s="596"/>
      <c r="U15" s="47"/>
      <c r="V15" s="116" t="e">
        <f>IF(W41=0,0,IF(W41=12,0,1))</f>
        <v>#VALUE!</v>
      </c>
      <c r="W15" s="116" t="s">
        <v>97</v>
      </c>
      <c r="X15" s="116"/>
      <c r="Y15" s="116" t="str">
        <f>'Foglio di base'!$Q$38</f>
        <v/>
      </c>
      <c r="Z15" s="196"/>
      <c r="AA15" s="116"/>
    </row>
    <row r="16" spans="1:29" ht="6" customHeight="1" x14ac:dyDescent="0.2">
      <c r="B16" s="47"/>
      <c r="C16" s="554"/>
      <c r="D16" s="554"/>
      <c r="E16" s="554"/>
      <c r="F16" s="554"/>
      <c r="G16" s="554"/>
      <c r="H16" s="47"/>
      <c r="I16" s="32"/>
      <c r="J16" s="52"/>
      <c r="K16" s="314"/>
      <c r="L16" s="314"/>
      <c r="M16" s="314"/>
      <c r="N16" s="410"/>
      <c r="O16" s="410"/>
      <c r="P16" s="410"/>
      <c r="Q16" s="410"/>
      <c r="R16" s="326"/>
      <c r="S16" s="326"/>
      <c r="T16" s="326"/>
      <c r="U16" s="47"/>
      <c r="V16" s="116"/>
      <c r="W16" s="116"/>
      <c r="X16" s="116"/>
      <c r="Y16" s="116"/>
      <c r="Z16" s="116"/>
      <c r="AA16" s="116"/>
    </row>
    <row r="17" spans="2:31" ht="15.75" customHeight="1" x14ac:dyDescent="0.2">
      <c r="B17" s="47"/>
      <c r="C17" s="554" t="str">
        <f>IF('Foglio di base'!$E$15="","",'Foglio di base'!$E$15)</f>
        <v/>
      </c>
      <c r="D17" s="554"/>
      <c r="E17" s="554"/>
      <c r="F17" s="554"/>
      <c r="G17" s="554"/>
      <c r="H17" s="47"/>
      <c r="I17" s="84" t="s">
        <v>129</v>
      </c>
      <c r="J17" s="52"/>
      <c r="K17" s="599" t="str">
        <f>IF('Foglio di base'!$G$38="","",'Foglio di base'!$G$38)</f>
        <v/>
      </c>
      <c r="L17" s="599"/>
      <c r="M17" s="599"/>
      <c r="N17" s="597" t="str">
        <f>IF(Y17="","",IF(Y17="2a","manca la data di nascita",IF(Y17="2b","non tenuto a pagare contributi AVS (utilizzare scheda ’Minorenne')",IF(Y17="2c",CONCATENATE("a partire del mese ",V17," utilizzare una scheda separata","")))))</f>
        <v/>
      </c>
      <c r="O17" s="597"/>
      <c r="P17" s="597"/>
      <c r="Q17" s="597"/>
      <c r="R17" s="597"/>
      <c r="S17" s="597"/>
      <c r="T17" s="597"/>
      <c r="U17" s="47"/>
      <c r="V17" s="207" t="e">
        <f>VLOOKUP((13-W41),AB17:AC28,2)</f>
        <v>#VALUE!</v>
      </c>
      <c r="W17" s="116" t="s">
        <v>8</v>
      </c>
      <c r="X17" s="116"/>
      <c r="Y17" s="116" t="str">
        <f>'Foglio di base'!$R$38</f>
        <v/>
      </c>
      <c r="Z17" s="116"/>
      <c r="AA17" s="116"/>
      <c r="AB17" s="121">
        <v>1</v>
      </c>
      <c r="AC17" s="381" t="s">
        <v>164</v>
      </c>
    </row>
    <row r="18" spans="2:31" ht="6" customHeight="1" x14ac:dyDescent="0.2">
      <c r="B18" s="47"/>
      <c r="C18" s="554"/>
      <c r="D18" s="554"/>
      <c r="E18" s="554"/>
      <c r="F18" s="554"/>
      <c r="G18" s="554"/>
      <c r="H18" s="47"/>
      <c r="I18" s="32"/>
      <c r="J18" s="52"/>
      <c r="K18" s="314"/>
      <c r="L18" s="314"/>
      <c r="M18" s="314"/>
      <c r="N18" s="410"/>
      <c r="O18" s="410"/>
      <c r="P18" s="410"/>
      <c r="Q18" s="410"/>
      <c r="R18" s="409"/>
      <c r="S18" s="409"/>
      <c r="T18" s="409"/>
      <c r="U18" s="47"/>
      <c r="V18" s="116"/>
      <c r="W18" s="116"/>
      <c r="X18" s="116"/>
      <c r="Y18" s="116"/>
      <c r="Z18" s="116"/>
      <c r="AA18" s="116"/>
      <c r="AB18" s="121">
        <v>2</v>
      </c>
      <c r="AC18" s="381" t="s">
        <v>165</v>
      </c>
    </row>
    <row r="19" spans="2:31" ht="19.5" customHeight="1" x14ac:dyDescent="0.2">
      <c r="B19" s="47"/>
      <c r="C19" s="554" t="str">
        <f>IF('Foglio di base'!$E$17="","",'Foglio di base'!$E$17)</f>
        <v/>
      </c>
      <c r="D19" s="554"/>
      <c r="E19" s="554"/>
      <c r="F19" s="554"/>
      <c r="G19" s="554"/>
      <c r="H19" s="47"/>
      <c r="I19" s="32" t="s">
        <v>87</v>
      </c>
      <c r="J19" s="52"/>
      <c r="K19" s="112" t="str">
        <f>IF('Foglio di base'!$H$38="","",IF('Foglio di base'!$H$38="F","donna",IF('Foglio di base'!$H$38="M","uomo")))</f>
        <v/>
      </c>
      <c r="L19" s="314"/>
      <c r="M19" s="315"/>
      <c r="N19" s="598" t="str">
        <f>IF(Y19="3a","manca il sesso",IF(Y19="3b","sesso unicamente ’M' o 'F'",""))</f>
        <v/>
      </c>
      <c r="O19" s="598"/>
      <c r="P19" s="598"/>
      <c r="Q19" s="598"/>
      <c r="R19" s="598"/>
      <c r="S19" s="598"/>
      <c r="T19" s="598"/>
      <c r="U19" s="47"/>
      <c r="V19" s="116"/>
      <c r="W19" s="116"/>
      <c r="X19" s="116"/>
      <c r="Y19" s="116" t="str">
        <f>'Foglio di base'!$S$38</f>
        <v/>
      </c>
      <c r="Z19" s="116"/>
      <c r="AA19" s="116"/>
      <c r="AB19" s="121">
        <v>3</v>
      </c>
      <c r="AC19" s="121" t="s">
        <v>166</v>
      </c>
    </row>
    <row r="20" spans="2:31" ht="9.75" customHeight="1" x14ac:dyDescent="0.2">
      <c r="B20" s="47"/>
      <c r="C20" s="589"/>
      <c r="D20" s="589"/>
      <c r="E20" s="589"/>
      <c r="F20" s="589"/>
      <c r="G20" s="256"/>
      <c r="H20" s="47"/>
      <c r="I20" s="47"/>
      <c r="J20" s="35"/>
      <c r="K20" s="55"/>
      <c r="L20" s="55"/>
      <c r="M20" s="38"/>
      <c r="N20" s="55"/>
      <c r="O20" s="55"/>
      <c r="P20" s="54"/>
      <c r="Q20" s="54"/>
      <c r="R20" s="54"/>
      <c r="S20" s="56"/>
      <c r="T20" s="56"/>
      <c r="U20" s="47"/>
      <c r="V20" s="116"/>
      <c r="W20" s="116"/>
      <c r="X20" s="116"/>
      <c r="Y20" s="116"/>
      <c r="Z20" s="116"/>
      <c r="AA20" s="116"/>
      <c r="AB20" s="121">
        <v>4</v>
      </c>
      <c r="AC20" s="381" t="s">
        <v>167</v>
      </c>
    </row>
    <row r="21" spans="2:31" ht="6" customHeight="1" thickBot="1" x14ac:dyDescent="0.25">
      <c r="B21" s="47"/>
      <c r="C21" s="47"/>
      <c r="D21" s="47"/>
      <c r="E21" s="57"/>
      <c r="F21" s="57"/>
      <c r="G21" s="57"/>
      <c r="H21" s="47"/>
      <c r="I21" s="47"/>
      <c r="J21" s="36"/>
      <c r="K21" s="37"/>
      <c r="L21" s="37"/>
      <c r="M21" s="37"/>
      <c r="N21" s="58"/>
      <c r="O21" s="58"/>
      <c r="P21" s="58"/>
      <c r="Q21" s="58"/>
      <c r="R21" s="58"/>
      <c r="S21" s="58"/>
      <c r="T21" s="58"/>
      <c r="U21" s="47"/>
      <c r="V21" s="116"/>
      <c r="W21" s="116"/>
      <c r="X21" s="116"/>
      <c r="Y21" s="116"/>
      <c r="Z21" s="116"/>
      <c r="AA21" s="116"/>
      <c r="AB21" s="121">
        <v>5</v>
      </c>
      <c r="AC21" s="381" t="s">
        <v>168</v>
      </c>
    </row>
    <row r="22" spans="2:31" ht="30.75" customHeight="1" x14ac:dyDescent="0.2">
      <c r="B22" s="47"/>
      <c r="C22" s="606" t="s">
        <v>130</v>
      </c>
      <c r="D22" s="559"/>
      <c r="E22" s="624" t="s">
        <v>141</v>
      </c>
      <c r="F22" s="625"/>
      <c r="G22" s="556" t="s">
        <v>144</v>
      </c>
      <c r="H22" s="609" t="s">
        <v>145</v>
      </c>
      <c r="I22" s="583" t="s">
        <v>146</v>
      </c>
      <c r="J22" s="612" t="s">
        <v>147</v>
      </c>
      <c r="K22" s="556" t="s">
        <v>148</v>
      </c>
      <c r="L22" s="585" t="s">
        <v>149</v>
      </c>
      <c r="M22" s="586" t="s">
        <v>150</v>
      </c>
      <c r="N22" s="587" t="s">
        <v>151</v>
      </c>
      <c r="O22" s="587" t="s">
        <v>152</v>
      </c>
      <c r="P22" s="587" t="s">
        <v>153</v>
      </c>
      <c r="Q22" s="556" t="s">
        <v>154</v>
      </c>
      <c r="R22" s="585" t="s">
        <v>155</v>
      </c>
      <c r="S22" s="558" t="s">
        <v>156</v>
      </c>
      <c r="T22" s="559"/>
      <c r="U22" s="47"/>
      <c r="V22" s="116"/>
      <c r="W22" s="116"/>
      <c r="X22" s="116"/>
      <c r="Y22" s="116"/>
      <c r="Z22" s="116"/>
      <c r="AA22" s="116"/>
      <c r="AB22" s="121">
        <v>6</v>
      </c>
      <c r="AC22" s="381" t="s">
        <v>169</v>
      </c>
    </row>
    <row r="23" spans="2:31" ht="34.5" customHeight="1" x14ac:dyDescent="0.2">
      <c r="B23" s="47"/>
      <c r="C23" s="560"/>
      <c r="D23" s="561"/>
      <c r="E23" s="556" t="s">
        <v>142</v>
      </c>
      <c r="F23" s="587" t="s">
        <v>143</v>
      </c>
      <c r="G23" s="607"/>
      <c r="H23" s="610"/>
      <c r="I23" s="584"/>
      <c r="J23" s="613"/>
      <c r="K23" s="615"/>
      <c r="L23" s="556"/>
      <c r="M23" s="587"/>
      <c r="N23" s="557"/>
      <c r="O23" s="557"/>
      <c r="P23" s="588"/>
      <c r="Q23" s="557"/>
      <c r="R23" s="556"/>
      <c r="S23" s="560"/>
      <c r="T23" s="561"/>
      <c r="U23" s="47"/>
      <c r="V23" s="116"/>
      <c r="W23" s="116"/>
      <c r="X23" s="116"/>
      <c r="Y23" s="116"/>
      <c r="Z23" s="116"/>
      <c r="AA23" s="116"/>
      <c r="AB23" s="121">
        <v>7</v>
      </c>
      <c r="AC23" s="381" t="s">
        <v>170</v>
      </c>
    </row>
    <row r="24" spans="2:31" s="80" customFormat="1" ht="15" customHeight="1" x14ac:dyDescent="0.2">
      <c r="B24" s="75"/>
      <c r="C24" s="562"/>
      <c r="D24" s="563"/>
      <c r="E24" s="608"/>
      <c r="F24" s="557"/>
      <c r="G24" s="608"/>
      <c r="H24" s="611"/>
      <c r="I24" s="94" t="s">
        <v>29</v>
      </c>
      <c r="J24" s="614"/>
      <c r="K24" s="557"/>
      <c r="L24" s="95" t="s">
        <v>30</v>
      </c>
      <c r="M24" s="95" t="s">
        <v>31</v>
      </c>
      <c r="N24" s="318" t="str">
        <f>IF('Foglio di base'!$I$38="","",'Foglio di base'!$I$38)</f>
        <v/>
      </c>
      <c r="O24" s="318" t="str">
        <f>IF('Foglio di base'!$J$38="","",'Foglio di base'!$J$38)</f>
        <v/>
      </c>
      <c r="P24" s="318" t="str">
        <f>IF('Foglio di base'!$K$38="","",'Foglio di base'!$K$38)</f>
        <v/>
      </c>
      <c r="Q24" s="318" t="str">
        <f>IF('Foglio di base'!$L$38="","",'Foglio di base'!$L$38)</f>
        <v/>
      </c>
      <c r="R24" s="95" t="s">
        <v>99</v>
      </c>
      <c r="S24" s="562"/>
      <c r="T24" s="563"/>
      <c r="U24" s="75"/>
      <c r="V24" s="117"/>
      <c r="W24" s="117"/>
      <c r="X24" s="117"/>
      <c r="Y24" s="117"/>
      <c r="Z24" s="117"/>
      <c r="AA24" s="117"/>
      <c r="AB24" s="121">
        <v>8</v>
      </c>
      <c r="AC24" s="381" t="s">
        <v>171</v>
      </c>
      <c r="AD24" s="118"/>
      <c r="AE24" s="119"/>
    </row>
    <row r="25" spans="2:31" s="61" customFormat="1" x14ac:dyDescent="0.2">
      <c r="B25" s="27"/>
      <c r="C25" s="575"/>
      <c r="D25" s="575"/>
      <c r="E25" s="85">
        <v>1</v>
      </c>
      <c r="F25" s="85">
        <v>2</v>
      </c>
      <c r="G25" s="85">
        <v>3</v>
      </c>
      <c r="H25" s="91">
        <v>4</v>
      </c>
      <c r="I25" s="92">
        <v>5</v>
      </c>
      <c r="J25" s="93">
        <v>6</v>
      </c>
      <c r="K25" s="93">
        <v>7</v>
      </c>
      <c r="L25" s="85">
        <v>8</v>
      </c>
      <c r="M25" s="85">
        <v>9</v>
      </c>
      <c r="N25" s="85">
        <v>10</v>
      </c>
      <c r="O25" s="85">
        <v>11</v>
      </c>
      <c r="P25" s="85">
        <v>12</v>
      </c>
      <c r="Q25" s="85">
        <v>13</v>
      </c>
      <c r="R25" s="85">
        <v>14</v>
      </c>
      <c r="S25" s="580">
        <v>15</v>
      </c>
      <c r="T25" s="581"/>
      <c r="U25" s="27"/>
      <c r="V25" s="120" t="s">
        <v>16</v>
      </c>
      <c r="W25" s="120" t="s">
        <v>9</v>
      </c>
      <c r="X25" s="120" t="s">
        <v>17</v>
      </c>
      <c r="Y25" s="120"/>
      <c r="Z25" s="120"/>
      <c r="AA25" s="120"/>
      <c r="AB25" s="121">
        <v>9</v>
      </c>
      <c r="AC25" s="381" t="s">
        <v>172</v>
      </c>
      <c r="AD25" s="122"/>
      <c r="AE25" s="122"/>
    </row>
    <row r="26" spans="2:31" s="61" customFormat="1" ht="24" customHeight="1" x14ac:dyDescent="0.2">
      <c r="B26" s="27"/>
      <c r="C26" s="59">
        <v>1</v>
      </c>
      <c r="D26" s="76" t="s">
        <v>131</v>
      </c>
      <c r="E26" s="258"/>
      <c r="F26" s="258"/>
      <c r="G26" s="258"/>
      <c r="H26" s="8">
        <f>IF((E26+F26+G26)&lt;1,0,IF($K$17="",0,W26*1400))</f>
        <v>0</v>
      </c>
      <c r="I26" s="14">
        <f>IF(H26=0,(E26+F26+G26),IF((E26+F26+G26)&lt;1401,0,(E26+F26+G26-H26)))</f>
        <v>0</v>
      </c>
      <c r="J26" s="259"/>
      <c r="K26" s="259"/>
      <c r="L26" s="5">
        <f>E26+F26+J26+K26</f>
        <v>0</v>
      </c>
      <c r="M26" s="39">
        <f t="shared" ref="M26:M37" si="0">ROUND((I26*X26%)/5,2)*5</f>
        <v>0</v>
      </c>
      <c r="N26" s="258">
        <f>IF($N$24="",0,ROUND(($I26*$N$24%)/5,2)*5)</f>
        <v>0</v>
      </c>
      <c r="O26" s="258">
        <f>IF($O$24="",0,ROUND(($I26*$O$24%)/5,2)*5)</f>
        <v>0</v>
      </c>
      <c r="P26" s="258">
        <f>IF($P$24="",0,ROUND(($I26*$P$24%)/5,2)*5)</f>
        <v>0</v>
      </c>
      <c r="Q26" s="258">
        <f>IF($Q$24="",0,ROUND(($I26*$Q$24%)/5,2)*5)</f>
        <v>0</v>
      </c>
      <c r="R26" s="5">
        <f>L26-M26-N26-O26-P26-Q26</f>
        <v>0</v>
      </c>
      <c r="S26" s="573"/>
      <c r="T26" s="574"/>
      <c r="U26" s="27"/>
      <c r="V26" s="382">
        <f>12*$S$6+1</f>
        <v>24301</v>
      </c>
      <c r="W26" s="383" t="e">
        <f>IF($V26&gt;$V$9,1,0)</f>
        <v>#VALUE!</v>
      </c>
      <c r="X26" s="383">
        <f>IF($K$17="",'Foglio di base'!AH7,IF(W26=0,'Foglio di base'!AH7,'Foglio di base'!AH11))</f>
        <v>6.4</v>
      </c>
      <c r="Y26" s="120" t="str">
        <f>IF((E26+F26+G26)=0,"",1)</f>
        <v/>
      </c>
      <c r="Z26" s="120"/>
      <c r="AA26" s="120"/>
      <c r="AB26" s="121">
        <v>10</v>
      </c>
      <c r="AC26" s="381" t="s">
        <v>173</v>
      </c>
      <c r="AD26" s="122"/>
      <c r="AE26" s="122"/>
    </row>
    <row r="27" spans="2:31" s="61" customFormat="1" ht="24" customHeight="1" x14ac:dyDescent="0.2">
      <c r="B27" s="27"/>
      <c r="C27" s="85">
        <v>2</v>
      </c>
      <c r="D27" s="77" t="s">
        <v>0</v>
      </c>
      <c r="E27" s="258"/>
      <c r="F27" s="258"/>
      <c r="G27" s="258"/>
      <c r="H27" s="8">
        <f>IF((E27+F27+G27)&lt;1,0,IF($K$17="",0,W27*1400))</f>
        <v>0</v>
      </c>
      <c r="I27" s="14">
        <f>IF(H27=0,(E27+F27+G27),IF((E27+F27+G27)&lt;1401,0,(E27+F27+G27-H27)))</f>
        <v>0</v>
      </c>
      <c r="J27" s="259"/>
      <c r="K27" s="259"/>
      <c r="L27" s="39">
        <f>E27+F27+J27+K27</f>
        <v>0</v>
      </c>
      <c r="M27" s="39">
        <f t="shared" si="0"/>
        <v>0</v>
      </c>
      <c r="N27" s="258">
        <f t="shared" ref="N27:N37" si="1">IF($N$24="",0,ROUND(($I27*$N$24%)/5,2)*5)</f>
        <v>0</v>
      </c>
      <c r="O27" s="258">
        <f t="shared" ref="O27:O37" si="2">IF($O$24="",0,ROUND(($I27*$O$24%)/5,2)*5)</f>
        <v>0</v>
      </c>
      <c r="P27" s="258">
        <f t="shared" ref="P27:P37" si="3">IF($P$24="",0,ROUND(($I27*$P$24%)/5,2)*5)</f>
        <v>0</v>
      </c>
      <c r="Q27" s="258">
        <f t="shared" ref="Q27:Q37" si="4">IF($Q$24="",0,ROUND(($I27*$Q$24%)/5,2)*5)</f>
        <v>0</v>
      </c>
      <c r="R27" s="5">
        <f t="shared" ref="R27:R37" si="5">L27-M27-N27-O27-P27-Q27</f>
        <v>0</v>
      </c>
      <c r="S27" s="573"/>
      <c r="T27" s="574"/>
      <c r="U27" s="27"/>
      <c r="V27" s="382">
        <f>12*$S$6+2</f>
        <v>24302</v>
      </c>
      <c r="W27" s="383" t="e">
        <f t="shared" ref="W27:W37" si="6">IF($V27&gt;$V$9,1,0)</f>
        <v>#VALUE!</v>
      </c>
      <c r="X27" s="383">
        <f>IF($K$17="",'Foglio di base'!AH7,IF(W27=0,'Foglio di base'!AH7,'Foglio di base'!AH11))</f>
        <v>6.4</v>
      </c>
      <c r="Y27" s="120" t="str">
        <f>IF((E27+F27+G27)=0,"",2)</f>
        <v/>
      </c>
      <c r="Z27" s="120"/>
      <c r="AA27" s="120"/>
      <c r="AB27" s="121">
        <v>11</v>
      </c>
      <c r="AC27" s="381" t="s">
        <v>174</v>
      </c>
      <c r="AD27" s="122"/>
      <c r="AE27" s="122"/>
    </row>
    <row r="28" spans="2:31" s="61" customFormat="1" ht="24" customHeight="1" x14ac:dyDescent="0.2">
      <c r="B28" s="27"/>
      <c r="C28" s="85">
        <v>3</v>
      </c>
      <c r="D28" s="77" t="s">
        <v>132</v>
      </c>
      <c r="E28" s="258"/>
      <c r="F28" s="258"/>
      <c r="G28" s="258"/>
      <c r="H28" s="8">
        <f t="shared" ref="H28:H37" si="7">IF((E28+F28+G28)&lt;1,0,IF($K$17="",0,W28*1400))</f>
        <v>0</v>
      </c>
      <c r="I28" s="14">
        <f t="shared" ref="I28:I37" si="8">IF(H28=0,(E28+F28+G28),IF((E28+F28+G28)&lt;1401,0,(E28+F28+G28-H28)))</f>
        <v>0</v>
      </c>
      <c r="J28" s="259"/>
      <c r="K28" s="259"/>
      <c r="L28" s="39">
        <f t="shared" ref="L28:L37" si="9">E28+F28+J28+K28</f>
        <v>0</v>
      </c>
      <c r="M28" s="39">
        <f t="shared" si="0"/>
        <v>0</v>
      </c>
      <c r="N28" s="258">
        <f t="shared" si="1"/>
        <v>0</v>
      </c>
      <c r="O28" s="258">
        <f t="shared" si="2"/>
        <v>0</v>
      </c>
      <c r="P28" s="258">
        <f t="shared" si="3"/>
        <v>0</v>
      </c>
      <c r="Q28" s="258">
        <f t="shared" si="4"/>
        <v>0</v>
      </c>
      <c r="R28" s="5">
        <f t="shared" si="5"/>
        <v>0</v>
      </c>
      <c r="S28" s="573"/>
      <c r="T28" s="574"/>
      <c r="U28" s="27"/>
      <c r="V28" s="382">
        <f>12*$S$6+3</f>
        <v>24303</v>
      </c>
      <c r="W28" s="383" t="e">
        <f t="shared" si="6"/>
        <v>#VALUE!</v>
      </c>
      <c r="X28" s="383">
        <f>IF($K$17="",'Foglio di base'!AH7,IF(W28=0,'Foglio di base'!AH7,'Foglio di base'!AH11))</f>
        <v>6.4</v>
      </c>
      <c r="Y28" s="120" t="str">
        <f>IF((E28+F28+G28)=0,"",3)</f>
        <v/>
      </c>
      <c r="Z28" s="120"/>
      <c r="AA28" s="120"/>
      <c r="AB28" s="121">
        <v>12</v>
      </c>
      <c r="AC28" s="381" t="s">
        <v>175</v>
      </c>
      <c r="AD28" s="122"/>
      <c r="AE28" s="122"/>
    </row>
    <row r="29" spans="2:31" s="61" customFormat="1" ht="24" customHeight="1" x14ac:dyDescent="0.2">
      <c r="B29" s="27"/>
      <c r="C29" s="85">
        <v>4</v>
      </c>
      <c r="D29" s="77" t="s">
        <v>133</v>
      </c>
      <c r="E29" s="258"/>
      <c r="F29" s="258"/>
      <c r="G29" s="258"/>
      <c r="H29" s="8">
        <f t="shared" si="7"/>
        <v>0</v>
      </c>
      <c r="I29" s="14">
        <f t="shared" si="8"/>
        <v>0</v>
      </c>
      <c r="J29" s="259"/>
      <c r="K29" s="259"/>
      <c r="L29" s="39">
        <f t="shared" si="9"/>
        <v>0</v>
      </c>
      <c r="M29" s="39">
        <f t="shared" si="0"/>
        <v>0</v>
      </c>
      <c r="N29" s="258">
        <f t="shared" si="1"/>
        <v>0</v>
      </c>
      <c r="O29" s="258">
        <f t="shared" si="2"/>
        <v>0</v>
      </c>
      <c r="P29" s="258">
        <f t="shared" si="3"/>
        <v>0</v>
      </c>
      <c r="Q29" s="258">
        <f t="shared" si="4"/>
        <v>0</v>
      </c>
      <c r="R29" s="5">
        <f t="shared" si="5"/>
        <v>0</v>
      </c>
      <c r="S29" s="573"/>
      <c r="T29" s="574"/>
      <c r="U29" s="27"/>
      <c r="V29" s="382">
        <f>12*$S$6+4</f>
        <v>24304</v>
      </c>
      <c r="W29" s="383" t="e">
        <f t="shared" si="6"/>
        <v>#VALUE!</v>
      </c>
      <c r="X29" s="383">
        <f>IF($K$17="",'Foglio di base'!AH7,IF(W29=0,'Foglio di base'!AH7,'Foglio di base'!AH11))</f>
        <v>6.4</v>
      </c>
      <c r="Y29" s="120" t="str">
        <f>IF((E29+F29+G29)=0,"",4)</f>
        <v/>
      </c>
      <c r="Z29" s="120"/>
      <c r="AA29" s="120"/>
      <c r="AB29" s="121"/>
      <c r="AC29" s="115"/>
      <c r="AD29" s="122"/>
      <c r="AE29" s="122"/>
    </row>
    <row r="30" spans="2:31" s="61" customFormat="1" ht="24" customHeight="1" x14ac:dyDescent="0.2">
      <c r="B30" s="27"/>
      <c r="C30" s="85">
        <v>5</v>
      </c>
      <c r="D30" s="77" t="s">
        <v>134</v>
      </c>
      <c r="E30" s="258"/>
      <c r="F30" s="258"/>
      <c r="G30" s="258"/>
      <c r="H30" s="8">
        <f t="shared" si="7"/>
        <v>0</v>
      </c>
      <c r="I30" s="14">
        <f t="shared" si="8"/>
        <v>0</v>
      </c>
      <c r="J30" s="259"/>
      <c r="K30" s="259"/>
      <c r="L30" s="39">
        <f t="shared" si="9"/>
        <v>0</v>
      </c>
      <c r="M30" s="39">
        <f t="shared" si="0"/>
        <v>0</v>
      </c>
      <c r="N30" s="258">
        <f t="shared" si="1"/>
        <v>0</v>
      </c>
      <c r="O30" s="258">
        <f t="shared" si="2"/>
        <v>0</v>
      </c>
      <c r="P30" s="258">
        <f t="shared" si="3"/>
        <v>0</v>
      </c>
      <c r="Q30" s="258">
        <f t="shared" si="4"/>
        <v>0</v>
      </c>
      <c r="R30" s="5">
        <f t="shared" si="5"/>
        <v>0</v>
      </c>
      <c r="S30" s="573"/>
      <c r="T30" s="574"/>
      <c r="U30" s="27"/>
      <c r="V30" s="382">
        <f>12*$S$6+5</f>
        <v>24305</v>
      </c>
      <c r="W30" s="383" t="e">
        <f t="shared" si="6"/>
        <v>#VALUE!</v>
      </c>
      <c r="X30" s="383">
        <f>IF($K$17="",'Foglio di base'!AH7,IF(W30=0,'Foglio di base'!AH7,'Foglio di base'!AH11))</f>
        <v>6.4</v>
      </c>
      <c r="Y30" s="120" t="str">
        <f>IF((E30+F30+G30)=0,"",5)</f>
        <v/>
      </c>
      <c r="Z30" s="120"/>
      <c r="AA30" s="120"/>
      <c r="AB30" s="121"/>
      <c r="AC30" s="121"/>
      <c r="AD30" s="122"/>
      <c r="AE30" s="122"/>
    </row>
    <row r="31" spans="2:31" s="61" customFormat="1" ht="24" customHeight="1" x14ac:dyDescent="0.2">
      <c r="B31" s="27"/>
      <c r="C31" s="85">
        <v>6</v>
      </c>
      <c r="D31" s="77" t="s">
        <v>135</v>
      </c>
      <c r="E31" s="258"/>
      <c r="F31" s="258"/>
      <c r="G31" s="258"/>
      <c r="H31" s="8">
        <f t="shared" si="7"/>
        <v>0</v>
      </c>
      <c r="I31" s="14">
        <f t="shared" si="8"/>
        <v>0</v>
      </c>
      <c r="J31" s="259"/>
      <c r="K31" s="259"/>
      <c r="L31" s="39">
        <f t="shared" si="9"/>
        <v>0</v>
      </c>
      <c r="M31" s="39">
        <f t="shared" si="0"/>
        <v>0</v>
      </c>
      <c r="N31" s="258">
        <f t="shared" si="1"/>
        <v>0</v>
      </c>
      <c r="O31" s="258">
        <f t="shared" si="2"/>
        <v>0</v>
      </c>
      <c r="P31" s="258">
        <f t="shared" si="3"/>
        <v>0</v>
      </c>
      <c r="Q31" s="258">
        <f t="shared" si="4"/>
        <v>0</v>
      </c>
      <c r="R31" s="5">
        <f t="shared" si="5"/>
        <v>0</v>
      </c>
      <c r="S31" s="573"/>
      <c r="T31" s="574"/>
      <c r="U31" s="27"/>
      <c r="V31" s="382">
        <f>12*$S$6+6</f>
        <v>24306</v>
      </c>
      <c r="W31" s="383" t="e">
        <f t="shared" si="6"/>
        <v>#VALUE!</v>
      </c>
      <c r="X31" s="383">
        <f>IF($K$17="",'Foglio di base'!AH7,IF(W31=0,'Foglio di base'!AH7,'Foglio di base'!AH11))</f>
        <v>6.4</v>
      </c>
      <c r="Y31" s="120" t="str">
        <f>IF((E31+F31+G31)=0,"",6)</f>
        <v/>
      </c>
      <c r="Z31" s="120"/>
      <c r="AA31" s="120"/>
      <c r="AB31" s="121"/>
      <c r="AC31" s="121"/>
      <c r="AD31" s="122"/>
      <c r="AE31" s="122"/>
    </row>
    <row r="32" spans="2:31" s="61" customFormat="1" ht="24" customHeight="1" x14ac:dyDescent="0.2">
      <c r="B32" s="27"/>
      <c r="C32" s="85">
        <v>7</v>
      </c>
      <c r="D32" s="77" t="s">
        <v>136</v>
      </c>
      <c r="E32" s="258"/>
      <c r="F32" s="258"/>
      <c r="G32" s="258"/>
      <c r="H32" s="8">
        <f t="shared" si="7"/>
        <v>0</v>
      </c>
      <c r="I32" s="14">
        <f t="shared" si="8"/>
        <v>0</v>
      </c>
      <c r="J32" s="259"/>
      <c r="K32" s="259"/>
      <c r="L32" s="39">
        <f t="shared" si="9"/>
        <v>0</v>
      </c>
      <c r="M32" s="39">
        <f t="shared" si="0"/>
        <v>0</v>
      </c>
      <c r="N32" s="258">
        <f t="shared" si="1"/>
        <v>0</v>
      </c>
      <c r="O32" s="258">
        <f t="shared" si="2"/>
        <v>0</v>
      </c>
      <c r="P32" s="258">
        <f t="shared" si="3"/>
        <v>0</v>
      </c>
      <c r="Q32" s="258">
        <f t="shared" si="4"/>
        <v>0</v>
      </c>
      <c r="R32" s="5">
        <f t="shared" si="5"/>
        <v>0</v>
      </c>
      <c r="S32" s="573"/>
      <c r="T32" s="574"/>
      <c r="U32" s="27"/>
      <c r="V32" s="382">
        <f>12*$S$6+7</f>
        <v>24307</v>
      </c>
      <c r="W32" s="383" t="e">
        <f t="shared" si="6"/>
        <v>#VALUE!</v>
      </c>
      <c r="X32" s="383">
        <f>IF($K$17="",'Foglio di base'!AH7,IF(W32=0,'Foglio di base'!AH7,'Foglio di base'!AH11))</f>
        <v>6.4</v>
      </c>
      <c r="Y32" s="120" t="str">
        <f>IF((E32+F32+G32)=0,"",7)</f>
        <v/>
      </c>
      <c r="Z32" s="120"/>
      <c r="AA32" s="120"/>
      <c r="AB32" s="121"/>
      <c r="AC32" s="121"/>
      <c r="AD32" s="122"/>
      <c r="AE32" s="122"/>
    </row>
    <row r="33" spans="1:31" s="61" customFormat="1" ht="24" customHeight="1" x14ac:dyDescent="0.2">
      <c r="B33" s="27"/>
      <c r="C33" s="85">
        <v>8</v>
      </c>
      <c r="D33" s="77" t="s">
        <v>137</v>
      </c>
      <c r="E33" s="258"/>
      <c r="F33" s="258"/>
      <c r="G33" s="258"/>
      <c r="H33" s="8">
        <f t="shared" si="7"/>
        <v>0</v>
      </c>
      <c r="I33" s="14">
        <f t="shared" si="8"/>
        <v>0</v>
      </c>
      <c r="J33" s="259"/>
      <c r="K33" s="259"/>
      <c r="L33" s="39">
        <f t="shared" si="9"/>
        <v>0</v>
      </c>
      <c r="M33" s="39">
        <f t="shared" si="0"/>
        <v>0</v>
      </c>
      <c r="N33" s="258">
        <f t="shared" si="1"/>
        <v>0</v>
      </c>
      <c r="O33" s="258">
        <f t="shared" si="2"/>
        <v>0</v>
      </c>
      <c r="P33" s="258">
        <f t="shared" si="3"/>
        <v>0</v>
      </c>
      <c r="Q33" s="258">
        <f t="shared" si="4"/>
        <v>0</v>
      </c>
      <c r="R33" s="5">
        <f t="shared" si="5"/>
        <v>0</v>
      </c>
      <c r="S33" s="573"/>
      <c r="T33" s="574"/>
      <c r="U33" s="27"/>
      <c r="V33" s="382">
        <f>12*$S$6+8</f>
        <v>24308</v>
      </c>
      <c r="W33" s="383" t="e">
        <f t="shared" si="6"/>
        <v>#VALUE!</v>
      </c>
      <c r="X33" s="383">
        <f>IF($K$17="",'Foglio di base'!AH7,IF(W33=0,'Foglio di base'!AH7,'Foglio di base'!AH11))</f>
        <v>6.4</v>
      </c>
      <c r="Y33" s="120" t="str">
        <f>IF((E33+F33+G33)=0,"",8)</f>
        <v/>
      </c>
      <c r="Z33" s="120"/>
      <c r="AA33" s="120"/>
      <c r="AB33" s="121"/>
      <c r="AC33" s="121"/>
      <c r="AD33" s="122"/>
      <c r="AE33" s="122"/>
    </row>
    <row r="34" spans="1:31" s="61" customFormat="1" ht="24" customHeight="1" x14ac:dyDescent="0.2">
      <c r="B34" s="27"/>
      <c r="C34" s="85">
        <v>9</v>
      </c>
      <c r="D34" s="77" t="s">
        <v>138</v>
      </c>
      <c r="E34" s="258"/>
      <c r="F34" s="258"/>
      <c r="G34" s="258"/>
      <c r="H34" s="8">
        <f t="shared" si="7"/>
        <v>0</v>
      </c>
      <c r="I34" s="14">
        <f t="shared" si="8"/>
        <v>0</v>
      </c>
      <c r="J34" s="259"/>
      <c r="K34" s="259"/>
      <c r="L34" s="39">
        <f t="shared" si="9"/>
        <v>0</v>
      </c>
      <c r="M34" s="39">
        <f t="shared" si="0"/>
        <v>0</v>
      </c>
      <c r="N34" s="258">
        <f t="shared" si="1"/>
        <v>0</v>
      </c>
      <c r="O34" s="258">
        <f t="shared" si="2"/>
        <v>0</v>
      </c>
      <c r="P34" s="258">
        <f t="shared" si="3"/>
        <v>0</v>
      </c>
      <c r="Q34" s="258">
        <f t="shared" si="4"/>
        <v>0</v>
      </c>
      <c r="R34" s="5">
        <f t="shared" si="5"/>
        <v>0</v>
      </c>
      <c r="S34" s="573"/>
      <c r="T34" s="574"/>
      <c r="U34" s="27"/>
      <c r="V34" s="382">
        <f>12*$S$6+9</f>
        <v>24309</v>
      </c>
      <c r="W34" s="383" t="e">
        <f t="shared" si="6"/>
        <v>#VALUE!</v>
      </c>
      <c r="X34" s="383">
        <f>IF($K$17="",'Foglio di base'!AH7,IF(W34=0,'Foglio di base'!AH7,'Foglio di base'!AH11))</f>
        <v>6.4</v>
      </c>
      <c r="Y34" s="120" t="str">
        <f>IF((E34+F34+G34)=0,"",9)</f>
        <v/>
      </c>
      <c r="Z34" s="120"/>
      <c r="AA34" s="120"/>
      <c r="AB34" s="121"/>
      <c r="AC34" s="121"/>
      <c r="AD34" s="122"/>
      <c r="AE34" s="122"/>
    </row>
    <row r="35" spans="1:31" s="61" customFormat="1" ht="24" customHeight="1" x14ac:dyDescent="0.2">
      <c r="B35" s="27"/>
      <c r="C35" s="85">
        <v>10</v>
      </c>
      <c r="D35" s="77" t="s">
        <v>139</v>
      </c>
      <c r="E35" s="258"/>
      <c r="F35" s="258"/>
      <c r="G35" s="258"/>
      <c r="H35" s="8">
        <f t="shared" si="7"/>
        <v>0</v>
      </c>
      <c r="I35" s="14">
        <f t="shared" si="8"/>
        <v>0</v>
      </c>
      <c r="J35" s="259"/>
      <c r="K35" s="259"/>
      <c r="L35" s="39">
        <f t="shared" si="9"/>
        <v>0</v>
      </c>
      <c r="M35" s="39">
        <f t="shared" si="0"/>
        <v>0</v>
      </c>
      <c r="N35" s="258">
        <f t="shared" si="1"/>
        <v>0</v>
      </c>
      <c r="O35" s="258">
        <f t="shared" si="2"/>
        <v>0</v>
      </c>
      <c r="P35" s="258">
        <f t="shared" si="3"/>
        <v>0</v>
      </c>
      <c r="Q35" s="258">
        <f t="shared" si="4"/>
        <v>0</v>
      </c>
      <c r="R35" s="5">
        <f t="shared" si="5"/>
        <v>0</v>
      </c>
      <c r="S35" s="573"/>
      <c r="T35" s="574"/>
      <c r="U35" s="27"/>
      <c r="V35" s="382">
        <f>12*$S$6+10</f>
        <v>24310</v>
      </c>
      <c r="W35" s="383" t="e">
        <f t="shared" si="6"/>
        <v>#VALUE!</v>
      </c>
      <c r="X35" s="383">
        <f>IF($K$17="",'Foglio di base'!AH7,IF(W35=0,'Foglio di base'!AH7,'Foglio di base'!AH11))</f>
        <v>6.4</v>
      </c>
      <c r="Y35" s="120" t="str">
        <f>IF((E35+F35+G35)=0,"",10)</f>
        <v/>
      </c>
      <c r="Z35" s="120"/>
      <c r="AA35" s="120"/>
      <c r="AB35" s="121"/>
      <c r="AC35" s="121"/>
      <c r="AD35" s="122"/>
      <c r="AE35" s="122"/>
    </row>
    <row r="36" spans="1:31" s="61" customFormat="1" ht="24" customHeight="1" x14ac:dyDescent="0.2">
      <c r="B36" s="27"/>
      <c r="C36" s="85">
        <v>11</v>
      </c>
      <c r="D36" s="77" t="s">
        <v>6</v>
      </c>
      <c r="E36" s="258"/>
      <c r="F36" s="258"/>
      <c r="G36" s="258"/>
      <c r="H36" s="8">
        <f t="shared" si="7"/>
        <v>0</v>
      </c>
      <c r="I36" s="14">
        <f t="shared" si="8"/>
        <v>0</v>
      </c>
      <c r="J36" s="259"/>
      <c r="K36" s="259"/>
      <c r="L36" s="39">
        <f t="shared" si="9"/>
        <v>0</v>
      </c>
      <c r="M36" s="39">
        <f t="shared" si="0"/>
        <v>0</v>
      </c>
      <c r="N36" s="258">
        <f t="shared" si="1"/>
        <v>0</v>
      </c>
      <c r="O36" s="258">
        <f t="shared" si="2"/>
        <v>0</v>
      </c>
      <c r="P36" s="258">
        <f t="shared" si="3"/>
        <v>0</v>
      </c>
      <c r="Q36" s="258">
        <f t="shared" si="4"/>
        <v>0</v>
      </c>
      <c r="R36" s="5">
        <f t="shared" si="5"/>
        <v>0</v>
      </c>
      <c r="S36" s="573"/>
      <c r="T36" s="574"/>
      <c r="U36" s="27"/>
      <c r="V36" s="382">
        <f>12*$S$6+11</f>
        <v>24311</v>
      </c>
      <c r="W36" s="383" t="e">
        <f t="shared" si="6"/>
        <v>#VALUE!</v>
      </c>
      <c r="X36" s="383">
        <f>IF($K$17="",'Foglio di base'!AH7,IF(W36=0,'Foglio di base'!AH7,'Foglio di base'!AH11))</f>
        <v>6.4</v>
      </c>
      <c r="Y36" s="120" t="str">
        <f>IF((E36+F36+G36)=0,"",11)</f>
        <v/>
      </c>
      <c r="Z36" s="120"/>
      <c r="AA36" s="120"/>
      <c r="AB36" s="121"/>
      <c r="AC36" s="121"/>
      <c r="AD36" s="122"/>
      <c r="AE36" s="122"/>
    </row>
    <row r="37" spans="1:31" s="61" customFormat="1" ht="24" customHeight="1" thickBot="1" x14ac:dyDescent="0.25">
      <c r="B37" s="27"/>
      <c r="C37" s="85">
        <v>12</v>
      </c>
      <c r="D37" s="78" t="s">
        <v>140</v>
      </c>
      <c r="E37" s="258"/>
      <c r="F37" s="258"/>
      <c r="G37" s="258"/>
      <c r="H37" s="8">
        <f t="shared" si="7"/>
        <v>0</v>
      </c>
      <c r="I37" s="90">
        <f t="shared" si="8"/>
        <v>0</v>
      </c>
      <c r="J37" s="259"/>
      <c r="K37" s="259"/>
      <c r="L37" s="39">
        <f t="shared" si="9"/>
        <v>0</v>
      </c>
      <c r="M37" s="39">
        <f t="shared" si="0"/>
        <v>0</v>
      </c>
      <c r="N37" s="258">
        <f t="shared" si="1"/>
        <v>0</v>
      </c>
      <c r="O37" s="258">
        <f t="shared" si="2"/>
        <v>0</v>
      </c>
      <c r="P37" s="258">
        <f t="shared" si="3"/>
        <v>0</v>
      </c>
      <c r="Q37" s="258">
        <f t="shared" si="4"/>
        <v>0</v>
      </c>
      <c r="R37" s="5">
        <f t="shared" si="5"/>
        <v>0</v>
      </c>
      <c r="S37" s="573"/>
      <c r="T37" s="574"/>
      <c r="U37" s="27"/>
      <c r="V37" s="382">
        <f>12*$S$6+12</f>
        <v>24312</v>
      </c>
      <c r="W37" s="383" t="e">
        <f t="shared" si="6"/>
        <v>#VALUE!</v>
      </c>
      <c r="X37" s="383">
        <f>IF($K$17="",'Foglio di base'!AH7,IF(W37=0,'Foglio di base'!AH7,'Foglio di base'!AH11))</f>
        <v>6.4</v>
      </c>
      <c r="Y37" s="120" t="str">
        <f>IF((E37+F37+G37)=0,"",12)</f>
        <v/>
      </c>
      <c r="Z37" s="120"/>
      <c r="AA37" s="120"/>
      <c r="AB37" s="121"/>
      <c r="AC37" s="121"/>
      <c r="AD37" s="122"/>
      <c r="AE37" s="122"/>
    </row>
    <row r="38" spans="1:31" s="66" customFormat="1" ht="16.5" customHeight="1" x14ac:dyDescent="0.2">
      <c r="B38" s="27"/>
      <c r="C38" s="62" t="e">
        <f>IF(M82&gt;=-1,"",IF((E37+F37+G37)&lt;&gt;0,"Al dipendente vanno rimborsati:","Se è l'ultimo versamento del salario, al dipendente vanno rimborsati:"))</f>
        <v>#VALUE!</v>
      </c>
      <c r="D38" s="63"/>
      <c r="E38" s="64"/>
      <c r="F38" s="64"/>
      <c r="G38" s="64"/>
      <c r="H38" s="43"/>
      <c r="I38" s="40"/>
      <c r="J38" s="45" t="e">
        <f>IF(M82&lt;0,"contributi AD pagati in più","")</f>
        <v>#VALUE!</v>
      </c>
      <c r="K38" s="65"/>
      <c r="L38" s="43"/>
      <c r="M38" s="44" t="str">
        <f>IF(K17="","",IF(M82&gt;=-0.05,0,M82))</f>
        <v/>
      </c>
      <c r="N38" s="64"/>
      <c r="O38" s="64"/>
      <c r="P38" s="64"/>
      <c r="Q38" s="64"/>
      <c r="R38" s="43"/>
      <c r="S38" s="579"/>
      <c r="T38" s="579"/>
      <c r="U38" s="27"/>
      <c r="V38" s="208"/>
      <c r="W38" s="209"/>
      <c r="X38" s="120"/>
      <c r="Y38" s="120"/>
      <c r="Z38" s="120"/>
      <c r="AA38" s="120"/>
      <c r="AB38" s="123"/>
      <c r="AC38" s="123"/>
      <c r="AD38" s="124"/>
      <c r="AE38" s="124"/>
    </row>
    <row r="39" spans="1:31" s="66" customFormat="1" ht="16.5" customHeight="1" thickBot="1" x14ac:dyDescent="0.25">
      <c r="B39" s="27"/>
      <c r="C39" s="67" t="str">
        <f>IF(J39="","",IF((E37+F37+G37)&lt;&gt;0,"Al dipendente vanno rimborsati:","Se è l'ultimo versamento del salario, al dipendente vanno rimborsati:"))</f>
        <v/>
      </c>
      <c r="D39" s="68"/>
      <c r="E39" s="69"/>
      <c r="F39" s="69"/>
      <c r="G39" s="69"/>
      <c r="H39" s="40"/>
      <c r="I39" s="40"/>
      <c r="J39" s="42" t="str">
        <f>IF(K17="","",IF(M65&lt;-1,"franchigia per i pensionati",""))</f>
        <v/>
      </c>
      <c r="K39" s="70"/>
      <c r="L39" s="40"/>
      <c r="M39" s="41" t="str">
        <f>IF(K17="","",IF(M65&gt;=-1,0,M65))</f>
        <v/>
      </c>
      <c r="N39" s="69"/>
      <c r="O39" s="69"/>
      <c r="P39" s="69"/>
      <c r="Q39" s="69"/>
      <c r="R39" s="40"/>
      <c r="S39" s="582"/>
      <c r="T39" s="582"/>
      <c r="U39" s="27"/>
      <c r="V39" s="208"/>
      <c r="W39" s="209"/>
      <c r="X39" s="120"/>
      <c r="Y39" s="120"/>
      <c r="Z39" s="120"/>
      <c r="AA39" s="120"/>
      <c r="AB39" s="123"/>
      <c r="AC39" s="123"/>
      <c r="AD39" s="124"/>
      <c r="AE39" s="124"/>
    </row>
    <row r="40" spans="1:31" ht="22.5" customHeight="1" thickBot="1" x14ac:dyDescent="0.25">
      <c r="B40" s="47"/>
      <c r="C40" s="622" t="s">
        <v>159</v>
      </c>
      <c r="D40" s="623"/>
      <c r="E40" s="6">
        <f t="shared" ref="E40:L40" si="10">SUM(E26:E37)</f>
        <v>0</v>
      </c>
      <c r="F40" s="6">
        <f t="shared" si="10"/>
        <v>0</v>
      </c>
      <c r="G40" s="71">
        <f t="shared" si="10"/>
        <v>0</v>
      </c>
      <c r="H40" s="71">
        <f t="shared" si="10"/>
        <v>0</v>
      </c>
      <c r="I40" s="72">
        <f>IF((E40+F40+G40-H40)&lt;0,0,IF(Y17="2b",0,(E40+F40+G40-H40)))</f>
        <v>0</v>
      </c>
      <c r="J40" s="60">
        <f t="shared" si="10"/>
        <v>0</v>
      </c>
      <c r="K40" s="60">
        <f t="shared" si="10"/>
        <v>0</v>
      </c>
      <c r="L40" s="6">
        <f t="shared" si="10"/>
        <v>0</v>
      </c>
      <c r="M40" s="6">
        <f>IF(I40=0,0,SUM(M26:M39))</f>
        <v>0</v>
      </c>
      <c r="N40" s="6">
        <f>SUM(N26:N37)</f>
        <v>0</v>
      </c>
      <c r="O40" s="6">
        <f>SUM(O26:O37)</f>
        <v>0</v>
      </c>
      <c r="P40" s="6">
        <f>SUM(P26:P37)</f>
        <v>0</v>
      </c>
      <c r="Q40" s="6">
        <f>SUM(Q26:Q37)</f>
        <v>0</v>
      </c>
      <c r="R40" s="6">
        <f>L40-SUM(M40:Q40)</f>
        <v>0</v>
      </c>
      <c r="S40" s="573"/>
      <c r="T40" s="574"/>
      <c r="U40" s="47"/>
      <c r="V40" s="210"/>
      <c r="W40" s="120"/>
      <c r="X40" s="120"/>
      <c r="Y40" s="120"/>
      <c r="Z40" s="120"/>
      <c r="AA40" s="120"/>
    </row>
    <row r="41" spans="1:31" ht="9.75" customHeight="1" x14ac:dyDescent="0.25">
      <c r="B41" s="47"/>
      <c r="C41" s="73"/>
      <c r="D41" s="51"/>
      <c r="E41" s="47"/>
      <c r="F41" s="47"/>
      <c r="G41" s="47"/>
      <c r="H41" s="47"/>
      <c r="I41" s="47"/>
      <c r="J41" s="47"/>
      <c r="K41" s="47"/>
      <c r="L41" s="47"/>
      <c r="M41" s="47"/>
      <c r="N41" s="47"/>
      <c r="O41" s="47"/>
      <c r="P41" s="47"/>
      <c r="Q41" s="47"/>
      <c r="R41" s="74"/>
      <c r="S41" s="74"/>
      <c r="T41" s="74"/>
      <c r="U41" s="47"/>
      <c r="W41" s="114" t="e">
        <f>SUM(W26:W40)</f>
        <v>#VALUE!</v>
      </c>
      <c r="X41" s="120">
        <f>IF($K$17="",'Foglio di base'!AH7,IF(W41=0,'Foglio di base'!AH7,'Foglio di base'!AH11))</f>
        <v>6.4</v>
      </c>
      <c r="Y41" s="120"/>
      <c r="Z41" s="120"/>
      <c r="AA41" s="120"/>
    </row>
    <row r="42" spans="1:31" s="103" customFormat="1" ht="15.75" customHeight="1" x14ac:dyDescent="0.2">
      <c r="B42" s="104"/>
      <c r="C42" s="105" t="s">
        <v>160</v>
      </c>
      <c r="D42" s="106"/>
      <c r="E42" s="105"/>
      <c r="F42" s="105"/>
      <c r="G42" s="107"/>
      <c r="H42" s="107"/>
      <c r="I42" s="107"/>
      <c r="J42" s="107"/>
      <c r="K42" s="107"/>
      <c r="L42" s="105"/>
      <c r="M42" s="105" t="s">
        <v>162</v>
      </c>
      <c r="N42" s="105"/>
      <c r="O42" s="105"/>
      <c r="P42" s="105"/>
      <c r="Q42" s="105" t="s">
        <v>163</v>
      </c>
      <c r="R42" s="104"/>
      <c r="S42" s="104"/>
      <c r="T42" s="104"/>
      <c r="U42" s="104"/>
      <c r="V42" s="125"/>
      <c r="W42" s="125" t="s">
        <v>19</v>
      </c>
      <c r="X42" s="125"/>
      <c r="Y42" s="125"/>
      <c r="Z42" s="125"/>
      <c r="AA42" s="125"/>
      <c r="AB42" s="126"/>
      <c r="AC42" s="126"/>
      <c r="AD42" s="125"/>
      <c r="AE42" s="125"/>
    </row>
    <row r="43" spans="1:31" ht="15" customHeight="1" x14ac:dyDescent="0.2">
      <c r="B43" s="47"/>
      <c r="C43" s="616"/>
      <c r="D43" s="617"/>
      <c r="E43" s="617"/>
      <c r="F43" s="617"/>
      <c r="G43" s="617"/>
      <c r="H43" s="617"/>
      <c r="I43" s="617"/>
      <c r="J43" s="617"/>
      <c r="K43" s="618"/>
      <c r="L43" s="49"/>
      <c r="M43" s="600"/>
      <c r="N43" s="601"/>
      <c r="O43" s="47"/>
      <c r="P43" s="47"/>
      <c r="Q43" s="564"/>
      <c r="R43" s="565"/>
      <c r="S43" s="565"/>
      <c r="T43" s="566"/>
      <c r="U43" s="47"/>
    </row>
    <row r="44" spans="1:31" ht="15" customHeight="1" x14ac:dyDescent="0.2">
      <c r="B44" s="47"/>
      <c r="C44" s="619"/>
      <c r="D44" s="620"/>
      <c r="E44" s="620"/>
      <c r="F44" s="620"/>
      <c r="G44" s="620"/>
      <c r="H44" s="620"/>
      <c r="I44" s="620"/>
      <c r="J44" s="620"/>
      <c r="K44" s="621"/>
      <c r="L44" s="49"/>
      <c r="M44" s="602"/>
      <c r="N44" s="603"/>
      <c r="O44" s="47"/>
      <c r="P44" s="47"/>
      <c r="Q44" s="567"/>
      <c r="R44" s="568"/>
      <c r="S44" s="568"/>
      <c r="T44" s="569"/>
      <c r="U44" s="47"/>
    </row>
    <row r="45" spans="1:31" ht="15" customHeight="1" x14ac:dyDescent="0.2">
      <c r="B45" s="47"/>
      <c r="C45" s="576"/>
      <c r="D45" s="577"/>
      <c r="E45" s="577"/>
      <c r="F45" s="577"/>
      <c r="G45" s="577"/>
      <c r="H45" s="577"/>
      <c r="I45" s="577"/>
      <c r="J45" s="577"/>
      <c r="K45" s="578"/>
      <c r="L45" s="47"/>
      <c r="M45" s="604"/>
      <c r="N45" s="605"/>
      <c r="O45" s="47"/>
      <c r="P45" s="47"/>
      <c r="Q45" s="570"/>
      <c r="R45" s="571"/>
      <c r="S45" s="571"/>
      <c r="T45" s="572"/>
      <c r="U45" s="47"/>
    </row>
    <row r="46" spans="1:31" ht="7.5" customHeight="1" x14ac:dyDescent="0.2">
      <c r="B46" s="47"/>
      <c r="C46" s="319"/>
      <c r="D46" s="319"/>
      <c r="E46" s="319"/>
      <c r="F46" s="319"/>
      <c r="G46" s="319"/>
      <c r="H46" s="319"/>
      <c r="I46" s="319"/>
      <c r="J46" s="319"/>
      <c r="K46" s="319"/>
      <c r="L46" s="52"/>
      <c r="M46" s="257"/>
      <c r="N46" s="257"/>
      <c r="O46" s="52"/>
      <c r="P46" s="320"/>
      <c r="Q46" s="320"/>
      <c r="R46" s="320"/>
      <c r="S46" s="320"/>
      <c r="T46" s="320"/>
      <c r="U46" s="47"/>
    </row>
    <row r="47" spans="1:31" ht="11.25" customHeight="1" x14ac:dyDescent="0.2">
      <c r="B47" s="47"/>
      <c r="C47" s="434" t="s">
        <v>216</v>
      </c>
      <c r="D47" s="47"/>
      <c r="E47" s="47"/>
      <c r="F47" s="47"/>
      <c r="G47" s="47"/>
      <c r="H47" s="47"/>
      <c r="I47" s="47"/>
      <c r="J47" s="47"/>
      <c r="K47" s="47"/>
      <c r="L47" s="47"/>
      <c r="M47" s="47"/>
      <c r="N47" s="47"/>
      <c r="O47" s="47"/>
      <c r="P47" s="47"/>
      <c r="Q47" s="47"/>
      <c r="R47" s="47"/>
      <c r="S47" s="47"/>
      <c r="T47" s="447" t="str">
        <f>'Foglio di base'!N43</f>
        <v>© medisuisse 2025</v>
      </c>
      <c r="U47" s="47"/>
    </row>
    <row r="48" spans="1:31" s="79" customFormat="1" ht="2.25" customHeight="1" x14ac:dyDescent="0.2">
      <c r="A48" s="4"/>
      <c r="B48" s="47"/>
      <c r="C48" s="47"/>
      <c r="D48" s="47"/>
      <c r="E48" s="47"/>
      <c r="F48" s="47"/>
      <c r="G48" s="47"/>
      <c r="H48" s="47"/>
      <c r="I48" s="47"/>
      <c r="J48" s="47"/>
      <c r="K48" s="47"/>
      <c r="L48" s="47"/>
      <c r="M48" s="47"/>
      <c r="N48" s="47"/>
      <c r="O48" s="47"/>
      <c r="P48" s="47"/>
      <c r="Q48" s="47"/>
      <c r="R48" s="47"/>
      <c r="S48" s="47"/>
      <c r="T48" s="47"/>
      <c r="U48" s="47"/>
      <c r="V48" s="114"/>
      <c r="W48" s="114"/>
      <c r="X48" s="114"/>
      <c r="Y48" s="114"/>
      <c r="Z48" s="114"/>
      <c r="AA48" s="114"/>
      <c r="AB48" s="115"/>
      <c r="AC48" s="115"/>
      <c r="AD48" s="114"/>
      <c r="AE48" s="127"/>
    </row>
    <row r="49" spans="1:29" s="127" customFormat="1" hidden="1" x14ac:dyDescent="0.2">
      <c r="A49" s="196"/>
      <c r="B49" s="196"/>
      <c r="C49" s="448" t="str">
        <f>K15</f>
        <v/>
      </c>
      <c r="D49" s="196"/>
      <c r="E49" s="196"/>
      <c r="F49" s="196"/>
      <c r="G49" s="196"/>
      <c r="H49" s="196"/>
      <c r="I49" s="196"/>
      <c r="J49" s="196"/>
      <c r="K49" s="196"/>
      <c r="L49" s="196"/>
      <c r="M49" s="196"/>
      <c r="N49" s="196"/>
      <c r="O49" s="196"/>
      <c r="P49" s="196"/>
      <c r="Q49" s="196"/>
      <c r="R49" s="196"/>
      <c r="S49" s="196"/>
      <c r="T49" s="196"/>
      <c r="U49" s="196"/>
      <c r="AB49" s="128"/>
      <c r="AC49" s="128"/>
    </row>
    <row r="50" spans="1:29" s="129" customFormat="1" ht="15" hidden="1" customHeight="1" x14ac:dyDescent="0.2">
      <c r="A50" s="414"/>
      <c r="B50" s="196"/>
      <c r="C50" s="196"/>
      <c r="D50" s="197" t="s">
        <v>24</v>
      </c>
      <c r="E50" s="196"/>
      <c r="F50" s="196"/>
      <c r="G50" s="198" t="s">
        <v>18</v>
      </c>
      <c r="H50" s="196"/>
      <c r="I50" s="196"/>
      <c r="J50" s="196"/>
      <c r="K50" s="196"/>
      <c r="L50" s="196"/>
      <c r="M50" s="196"/>
      <c r="N50" s="196"/>
      <c r="O50" s="196"/>
      <c r="P50" s="196"/>
      <c r="Q50" s="196"/>
      <c r="R50" s="196"/>
      <c r="S50" s="196"/>
      <c r="T50" s="196"/>
      <c r="U50" s="196"/>
      <c r="AB50" s="128"/>
      <c r="AC50" s="128"/>
    </row>
    <row r="51" spans="1:29" s="129" customFormat="1" ht="15" hidden="1" customHeight="1" x14ac:dyDescent="0.2">
      <c r="A51" s="414"/>
      <c r="B51" s="197"/>
      <c r="C51" s="199"/>
      <c r="D51" s="199"/>
      <c r="E51" s="199"/>
      <c r="F51" s="200"/>
      <c r="G51" s="200" t="e">
        <f>IF(W26=0,0,(E26+F26+G26))</f>
        <v>#VALUE!</v>
      </c>
      <c r="H51" s="200" t="e">
        <f>IF(G51&lt;1,0,1400*W26)</f>
        <v>#VALUE!</v>
      </c>
      <c r="I51" s="200" t="e">
        <f>IF((G51-H51)&lt;1,0,(G51-H51))</f>
        <v>#VALUE!</v>
      </c>
      <c r="J51" s="197"/>
      <c r="K51" s="200"/>
      <c r="L51" s="197"/>
      <c r="M51" s="200" t="e">
        <f>IF(W26=0,0,M26)</f>
        <v>#VALUE!</v>
      </c>
      <c r="N51" s="197"/>
      <c r="O51" s="197"/>
      <c r="P51" s="197"/>
      <c r="Q51" s="197"/>
      <c r="R51" s="197"/>
      <c r="S51" s="197"/>
      <c r="T51" s="197"/>
      <c r="U51" s="197"/>
      <c r="AB51" s="128"/>
      <c r="AC51" s="128"/>
    </row>
    <row r="52" spans="1:29" s="129" customFormat="1" ht="15" hidden="1" customHeight="1" x14ac:dyDescent="0.2">
      <c r="A52" s="414"/>
      <c r="B52" s="197"/>
      <c r="C52" s="127"/>
      <c r="D52" s="127"/>
      <c r="E52" s="127"/>
      <c r="F52" s="200"/>
      <c r="G52" s="200" t="e">
        <f t="shared" ref="G52:G62" si="11">IF(W27=0,0,(E27+F27+G27))</f>
        <v>#VALUE!</v>
      </c>
      <c r="H52" s="200" t="e">
        <f t="shared" ref="H52:H62" si="12">IF(G52&lt;1,0,1400*W27)</f>
        <v>#VALUE!</v>
      </c>
      <c r="I52" s="200" t="e">
        <f t="shared" ref="I52:I62" si="13">IF((G52-H52)&lt;1,0,(G52-H52))</f>
        <v>#VALUE!</v>
      </c>
      <c r="J52" s="197"/>
      <c r="K52" s="201"/>
      <c r="L52" s="202"/>
      <c r="M52" s="200" t="e">
        <f t="shared" ref="M52:M62" si="14">IF(W27=0,0,M27)</f>
        <v>#VALUE!</v>
      </c>
      <c r="N52" s="203"/>
      <c r="O52" s="197"/>
      <c r="P52" s="197"/>
      <c r="Q52" s="197"/>
      <c r="R52" s="197"/>
      <c r="S52" s="197"/>
      <c r="T52" s="197"/>
      <c r="U52" s="197"/>
      <c r="AB52" s="128"/>
      <c r="AC52" s="128"/>
    </row>
    <row r="53" spans="1:29" s="129" customFormat="1" ht="15" hidden="1" customHeight="1" x14ac:dyDescent="0.2">
      <c r="A53" s="414"/>
      <c r="B53" s="197"/>
      <c r="C53" s="127"/>
      <c r="D53" s="127"/>
      <c r="E53" s="127"/>
      <c r="F53" s="200"/>
      <c r="G53" s="200" t="e">
        <f t="shared" si="11"/>
        <v>#VALUE!</v>
      </c>
      <c r="H53" s="200" t="e">
        <f t="shared" si="12"/>
        <v>#VALUE!</v>
      </c>
      <c r="I53" s="200" t="e">
        <f t="shared" si="13"/>
        <v>#VALUE!</v>
      </c>
      <c r="J53" s="197"/>
      <c r="K53" s="201"/>
      <c r="L53" s="202"/>
      <c r="M53" s="200" t="e">
        <f t="shared" si="14"/>
        <v>#VALUE!</v>
      </c>
      <c r="N53" s="203"/>
      <c r="O53" s="197"/>
      <c r="P53" s="197"/>
      <c r="Q53" s="197"/>
      <c r="R53" s="197"/>
      <c r="S53" s="197"/>
      <c r="T53" s="197"/>
      <c r="U53" s="197"/>
      <c r="AB53" s="128"/>
      <c r="AC53" s="128"/>
    </row>
    <row r="54" spans="1:29" s="129" customFormat="1" ht="15" hidden="1" customHeight="1" x14ac:dyDescent="0.2">
      <c r="A54" s="414"/>
      <c r="B54" s="197"/>
      <c r="C54" s="127"/>
      <c r="D54" s="127" t="str">
        <f>MID($C$49,2,1)</f>
        <v/>
      </c>
      <c r="E54" s="127"/>
      <c r="F54" s="200"/>
      <c r="G54" s="200" t="e">
        <f t="shared" si="11"/>
        <v>#VALUE!</v>
      </c>
      <c r="H54" s="200" t="e">
        <f t="shared" si="12"/>
        <v>#VALUE!</v>
      </c>
      <c r="I54" s="200" t="e">
        <f t="shared" si="13"/>
        <v>#VALUE!</v>
      </c>
      <c r="J54" s="197"/>
      <c r="K54" s="201"/>
      <c r="L54" s="202"/>
      <c r="M54" s="200" t="e">
        <f t="shared" si="14"/>
        <v>#VALUE!</v>
      </c>
      <c r="N54" s="204"/>
      <c r="O54" s="197"/>
      <c r="P54" s="197"/>
      <c r="Q54" s="197"/>
      <c r="R54" s="197"/>
      <c r="S54" s="197"/>
      <c r="T54" s="197"/>
      <c r="U54" s="197"/>
      <c r="AB54" s="128"/>
      <c r="AC54" s="128"/>
    </row>
    <row r="55" spans="1:29" s="129" customFormat="1" ht="15" hidden="1" customHeight="1" x14ac:dyDescent="0.2">
      <c r="A55" s="414"/>
      <c r="B55" s="197"/>
      <c r="C55" s="127"/>
      <c r="D55" s="127"/>
      <c r="E55" s="127"/>
      <c r="F55" s="200"/>
      <c r="G55" s="200" t="e">
        <f t="shared" si="11"/>
        <v>#VALUE!</v>
      </c>
      <c r="H55" s="200" t="e">
        <f t="shared" si="12"/>
        <v>#VALUE!</v>
      </c>
      <c r="I55" s="200" t="e">
        <f t="shared" si="13"/>
        <v>#VALUE!</v>
      </c>
      <c r="J55" s="197"/>
      <c r="K55" s="201"/>
      <c r="L55" s="197"/>
      <c r="M55" s="200" t="e">
        <f t="shared" si="14"/>
        <v>#VALUE!</v>
      </c>
      <c r="N55" s="197"/>
      <c r="O55" s="197"/>
      <c r="P55" s="197"/>
      <c r="Q55" s="197"/>
      <c r="R55" s="197"/>
      <c r="S55" s="197"/>
      <c r="T55" s="197"/>
      <c r="U55" s="197"/>
      <c r="AB55" s="128"/>
      <c r="AC55" s="128"/>
    </row>
    <row r="56" spans="1:29" s="129" customFormat="1" ht="15" hidden="1" customHeight="1" x14ac:dyDescent="0.2">
      <c r="A56" s="414"/>
      <c r="B56" s="197"/>
      <c r="C56" s="127"/>
      <c r="D56" s="127"/>
      <c r="E56" s="127"/>
      <c r="F56" s="200"/>
      <c r="G56" s="200" t="e">
        <f t="shared" si="11"/>
        <v>#VALUE!</v>
      </c>
      <c r="H56" s="200" t="e">
        <f t="shared" si="12"/>
        <v>#VALUE!</v>
      </c>
      <c r="I56" s="200" t="e">
        <f t="shared" si="13"/>
        <v>#VALUE!</v>
      </c>
      <c r="J56" s="197"/>
      <c r="K56" s="201"/>
      <c r="L56" s="197"/>
      <c r="M56" s="200" t="e">
        <f t="shared" si="14"/>
        <v>#VALUE!</v>
      </c>
      <c r="N56" s="197"/>
      <c r="O56" s="197"/>
      <c r="P56" s="197"/>
      <c r="Q56" s="197"/>
      <c r="R56" s="197"/>
      <c r="S56" s="197"/>
      <c r="T56" s="197"/>
      <c r="U56" s="197"/>
      <c r="AB56" s="128"/>
      <c r="AC56" s="128"/>
    </row>
    <row r="57" spans="1:29" s="129" customFormat="1" ht="15" hidden="1" customHeight="1" x14ac:dyDescent="0.2">
      <c r="A57" s="414"/>
      <c r="B57" s="197"/>
      <c r="C57" s="127"/>
      <c r="D57" s="127"/>
      <c r="E57" s="127"/>
      <c r="F57" s="200"/>
      <c r="G57" s="200" t="e">
        <f t="shared" si="11"/>
        <v>#VALUE!</v>
      </c>
      <c r="H57" s="200" t="e">
        <f t="shared" si="12"/>
        <v>#VALUE!</v>
      </c>
      <c r="I57" s="200" t="e">
        <f t="shared" si="13"/>
        <v>#VALUE!</v>
      </c>
      <c r="J57" s="197"/>
      <c r="K57" s="201"/>
      <c r="L57" s="197"/>
      <c r="M57" s="200" t="e">
        <f t="shared" si="14"/>
        <v>#VALUE!</v>
      </c>
      <c r="N57" s="197"/>
      <c r="O57" s="197"/>
      <c r="P57" s="197"/>
      <c r="Q57" s="197"/>
      <c r="R57" s="197"/>
      <c r="S57" s="197"/>
      <c r="T57" s="197"/>
      <c r="U57" s="197"/>
      <c r="AB57" s="128"/>
      <c r="AC57" s="128"/>
    </row>
    <row r="58" spans="1:29" s="129" customFormat="1" ht="15" hidden="1" customHeight="1" x14ac:dyDescent="0.2">
      <c r="A58" s="414"/>
      <c r="B58" s="197"/>
      <c r="C58" s="127"/>
      <c r="D58" s="127"/>
      <c r="E58" s="127"/>
      <c r="F58" s="200"/>
      <c r="G58" s="200" t="e">
        <f t="shared" si="11"/>
        <v>#VALUE!</v>
      </c>
      <c r="H58" s="200" t="e">
        <f t="shared" si="12"/>
        <v>#VALUE!</v>
      </c>
      <c r="I58" s="200" t="e">
        <f t="shared" si="13"/>
        <v>#VALUE!</v>
      </c>
      <c r="J58" s="197"/>
      <c r="K58" s="201"/>
      <c r="L58" s="197"/>
      <c r="M58" s="200" t="e">
        <f t="shared" si="14"/>
        <v>#VALUE!</v>
      </c>
      <c r="N58" s="197"/>
      <c r="O58" s="197"/>
      <c r="P58" s="197"/>
      <c r="Q58" s="197"/>
      <c r="R58" s="197"/>
      <c r="S58" s="197"/>
      <c r="T58" s="197"/>
      <c r="U58" s="197"/>
      <c r="AB58" s="128"/>
      <c r="AC58" s="128"/>
    </row>
    <row r="59" spans="1:29" s="129" customFormat="1" ht="15" hidden="1" customHeight="1" x14ac:dyDescent="0.2">
      <c r="A59" s="414"/>
      <c r="B59" s="197"/>
      <c r="C59" s="127"/>
      <c r="D59" s="127"/>
      <c r="E59" s="127"/>
      <c r="F59" s="200"/>
      <c r="G59" s="200" t="e">
        <f t="shared" si="11"/>
        <v>#VALUE!</v>
      </c>
      <c r="H59" s="200" t="e">
        <f t="shared" si="12"/>
        <v>#VALUE!</v>
      </c>
      <c r="I59" s="200" t="e">
        <f t="shared" si="13"/>
        <v>#VALUE!</v>
      </c>
      <c r="J59" s="197"/>
      <c r="K59" s="201"/>
      <c r="L59" s="197"/>
      <c r="M59" s="200" t="e">
        <f t="shared" si="14"/>
        <v>#VALUE!</v>
      </c>
      <c r="N59" s="197"/>
      <c r="O59" s="197"/>
      <c r="P59" s="197"/>
      <c r="Q59" s="197"/>
      <c r="R59" s="197"/>
      <c r="S59" s="197"/>
      <c r="T59" s="197"/>
      <c r="U59" s="197"/>
      <c r="AB59" s="128"/>
      <c r="AC59" s="128"/>
    </row>
    <row r="60" spans="1:29" s="129" customFormat="1" ht="15" hidden="1" customHeight="1" x14ac:dyDescent="0.2">
      <c r="A60" s="414"/>
      <c r="B60" s="197"/>
      <c r="C60" s="127"/>
      <c r="D60" s="127"/>
      <c r="E60" s="127"/>
      <c r="F60" s="200"/>
      <c r="G60" s="200" t="e">
        <f t="shared" si="11"/>
        <v>#VALUE!</v>
      </c>
      <c r="H60" s="200" t="e">
        <f t="shared" si="12"/>
        <v>#VALUE!</v>
      </c>
      <c r="I60" s="200" t="e">
        <f t="shared" si="13"/>
        <v>#VALUE!</v>
      </c>
      <c r="J60" s="197"/>
      <c r="K60" s="201"/>
      <c r="L60" s="197"/>
      <c r="M60" s="200" t="e">
        <f t="shared" si="14"/>
        <v>#VALUE!</v>
      </c>
      <c r="N60" s="197"/>
      <c r="O60" s="197"/>
      <c r="P60" s="197"/>
      <c r="Q60" s="197"/>
      <c r="R60" s="197"/>
      <c r="S60" s="197"/>
      <c r="T60" s="197"/>
      <c r="U60" s="197"/>
      <c r="AB60" s="128"/>
      <c r="AC60" s="128"/>
    </row>
    <row r="61" spans="1:29" s="129" customFormat="1" ht="15" hidden="1" customHeight="1" x14ac:dyDescent="0.2">
      <c r="A61" s="414"/>
      <c r="B61" s="197"/>
      <c r="C61" s="127"/>
      <c r="D61" s="127"/>
      <c r="E61" s="127"/>
      <c r="F61" s="200"/>
      <c r="G61" s="200" t="e">
        <f t="shared" si="11"/>
        <v>#VALUE!</v>
      </c>
      <c r="H61" s="200" t="e">
        <f t="shared" si="12"/>
        <v>#VALUE!</v>
      </c>
      <c r="I61" s="200" t="e">
        <f t="shared" si="13"/>
        <v>#VALUE!</v>
      </c>
      <c r="J61" s="197"/>
      <c r="K61" s="201"/>
      <c r="L61" s="197"/>
      <c r="M61" s="200" t="e">
        <f t="shared" si="14"/>
        <v>#VALUE!</v>
      </c>
      <c r="N61" s="197"/>
      <c r="O61" s="197"/>
      <c r="P61" s="197"/>
      <c r="Q61" s="197"/>
      <c r="R61" s="197"/>
      <c r="S61" s="197"/>
      <c r="T61" s="197"/>
      <c r="U61" s="197"/>
      <c r="AB61" s="128"/>
      <c r="AC61" s="128"/>
    </row>
    <row r="62" spans="1:29" s="129" customFormat="1" ht="15" hidden="1" customHeight="1" x14ac:dyDescent="0.2">
      <c r="A62" s="414"/>
      <c r="B62" s="197"/>
      <c r="C62" s="127"/>
      <c r="D62" s="127"/>
      <c r="E62" s="127"/>
      <c r="F62" s="200"/>
      <c r="G62" s="200" t="e">
        <f t="shared" si="11"/>
        <v>#VALUE!</v>
      </c>
      <c r="H62" s="200" t="e">
        <f t="shared" si="12"/>
        <v>#VALUE!</v>
      </c>
      <c r="I62" s="200" t="e">
        <f t="shared" si="13"/>
        <v>#VALUE!</v>
      </c>
      <c r="J62" s="197"/>
      <c r="K62" s="201"/>
      <c r="L62" s="197"/>
      <c r="M62" s="200" t="e">
        <f t="shared" si="14"/>
        <v>#VALUE!</v>
      </c>
      <c r="N62" s="197"/>
      <c r="O62" s="197"/>
      <c r="P62" s="197"/>
      <c r="Q62" s="197"/>
      <c r="R62" s="197"/>
      <c r="S62" s="197"/>
      <c r="T62" s="197"/>
      <c r="U62" s="197"/>
      <c r="AB62" s="128"/>
      <c r="AC62" s="128"/>
    </row>
    <row r="63" spans="1:29" s="129" customFormat="1" ht="15" hidden="1" customHeight="1" x14ac:dyDescent="0.2">
      <c r="A63" s="414"/>
      <c r="B63" s="197"/>
      <c r="C63" s="127"/>
      <c r="D63" s="127"/>
      <c r="E63" s="127"/>
      <c r="F63" s="197"/>
      <c r="G63" s="200" t="e">
        <f>SUM(G51:G62)</f>
        <v>#VALUE!</v>
      </c>
      <c r="H63" s="200" t="e">
        <f>SUM(H51:H62)</f>
        <v>#VALUE!</v>
      </c>
      <c r="I63" s="200" t="e">
        <f>SUM(I51:I62)</f>
        <v>#VALUE!</v>
      </c>
      <c r="J63" s="197"/>
      <c r="K63" s="201"/>
      <c r="L63" s="197"/>
      <c r="M63" s="200" t="e">
        <f>SUM(M51:M62)</f>
        <v>#VALUE!</v>
      </c>
      <c r="N63" s="197" t="s">
        <v>20</v>
      </c>
      <c r="O63" s="197"/>
      <c r="P63" s="197"/>
      <c r="Q63" s="197"/>
      <c r="R63" s="197"/>
      <c r="S63" s="197"/>
      <c r="T63" s="197"/>
      <c r="U63" s="197"/>
      <c r="AB63" s="128"/>
      <c r="AC63" s="128"/>
    </row>
    <row r="64" spans="1:29" s="129" customFormat="1" ht="15" hidden="1" customHeight="1" x14ac:dyDescent="0.2">
      <c r="A64" s="414"/>
      <c r="B64" s="197"/>
      <c r="C64" s="127"/>
      <c r="D64" s="127"/>
      <c r="E64" s="127"/>
      <c r="F64" s="197"/>
      <c r="G64" s="200"/>
      <c r="H64" s="197" t="e">
        <f>H63/1400</f>
        <v>#VALUE!</v>
      </c>
      <c r="I64" s="201" t="e">
        <f>IF((G63-H63)&lt;0,0,(G63-H63))</f>
        <v>#VALUE!</v>
      </c>
      <c r="J64" s="197"/>
      <c r="K64" s="201"/>
      <c r="L64" s="197"/>
      <c r="M64" s="200" t="e">
        <f>I64*'Foglio di base'!AH11%</f>
        <v>#VALUE!</v>
      </c>
      <c r="N64" s="197" t="s">
        <v>21</v>
      </c>
      <c r="O64" s="197"/>
      <c r="P64" s="197"/>
      <c r="Q64" s="197"/>
      <c r="R64" s="197"/>
      <c r="S64" s="197"/>
      <c r="T64" s="197"/>
      <c r="U64" s="197"/>
      <c r="AB64" s="128"/>
      <c r="AC64" s="128"/>
    </row>
    <row r="65" spans="1:29" s="127" customFormat="1" hidden="1" x14ac:dyDescent="0.2">
      <c r="A65" s="415"/>
      <c r="B65" s="197"/>
      <c r="F65" s="197"/>
      <c r="G65" s="197"/>
      <c r="H65" s="197"/>
      <c r="I65" s="201"/>
      <c r="J65" s="197"/>
      <c r="K65" s="197"/>
      <c r="L65" s="197"/>
      <c r="M65" s="200" t="e">
        <f>ROUND((M64-M63)/5,2)*5</f>
        <v>#VALUE!</v>
      </c>
      <c r="N65" s="197" t="s">
        <v>23</v>
      </c>
      <c r="O65" s="197"/>
      <c r="P65" s="197"/>
      <c r="Q65" s="197"/>
      <c r="R65" s="197"/>
      <c r="S65" s="197"/>
      <c r="T65" s="197"/>
      <c r="U65" s="197"/>
      <c r="AB65" s="128"/>
      <c r="AC65" s="128"/>
    </row>
    <row r="66" spans="1:29" s="127" customFormat="1" hidden="1" x14ac:dyDescent="0.2">
      <c r="A66" s="415"/>
      <c r="B66" s="196"/>
      <c r="F66" s="196"/>
      <c r="G66" s="196"/>
      <c r="H66" s="196"/>
      <c r="I66" s="196"/>
      <c r="J66" s="196"/>
      <c r="K66" s="196"/>
      <c r="L66" s="196"/>
      <c r="M66" s="196"/>
      <c r="N66" s="196"/>
      <c r="O66" s="196"/>
      <c r="P66" s="196"/>
      <c r="Q66" s="196"/>
      <c r="R66" s="196"/>
      <c r="S66" s="196"/>
      <c r="T66" s="196"/>
      <c r="U66" s="196"/>
      <c r="AB66" s="128"/>
      <c r="AC66" s="128"/>
    </row>
    <row r="67" spans="1:29" s="129" customFormat="1" ht="15" hidden="1" customHeight="1" x14ac:dyDescent="0.2">
      <c r="A67" s="414"/>
      <c r="B67" s="196"/>
      <c r="C67" s="127"/>
      <c r="D67" s="127"/>
      <c r="E67" s="127"/>
      <c r="F67" s="196"/>
      <c r="G67" s="198" t="s">
        <v>18</v>
      </c>
      <c r="H67" s="198" t="s">
        <v>27</v>
      </c>
      <c r="I67" s="196"/>
      <c r="J67" s="196"/>
      <c r="K67" s="196"/>
      <c r="L67" s="196"/>
      <c r="M67" s="196"/>
      <c r="N67" s="196"/>
      <c r="O67" s="196"/>
      <c r="P67" s="196"/>
      <c r="Q67" s="196"/>
      <c r="R67" s="196"/>
      <c r="S67" s="196"/>
      <c r="T67" s="196"/>
      <c r="U67" s="196"/>
      <c r="AB67" s="128"/>
      <c r="AC67" s="128"/>
    </row>
    <row r="68" spans="1:29" s="129" customFormat="1" ht="15" hidden="1" customHeight="1" x14ac:dyDescent="0.2">
      <c r="A68" s="414"/>
      <c r="B68" s="197"/>
      <c r="C68" s="127"/>
      <c r="D68" s="127"/>
      <c r="E68" s="127"/>
      <c r="F68" s="200"/>
      <c r="G68" s="200" t="e">
        <f>IF(W26=1,0,(E26+F26+G26))</f>
        <v>#VALUE!</v>
      </c>
      <c r="H68" s="205" t="e">
        <f>IF(G68&gt;0,1,0)</f>
        <v>#VALUE!</v>
      </c>
      <c r="I68" s="200" t="e">
        <f>G68</f>
        <v>#VALUE!</v>
      </c>
      <c r="J68" s="197"/>
      <c r="K68" s="200"/>
      <c r="L68" s="197"/>
      <c r="M68" s="200" t="e">
        <f>I68*1.1%</f>
        <v>#VALUE!</v>
      </c>
      <c r="N68" s="197"/>
      <c r="O68" s="197"/>
      <c r="P68" s="197"/>
      <c r="Q68" s="197"/>
      <c r="R68" s="197"/>
      <c r="S68" s="197"/>
      <c r="T68" s="197"/>
      <c r="U68" s="197"/>
      <c r="AB68" s="128"/>
      <c r="AC68" s="128"/>
    </row>
    <row r="69" spans="1:29" s="129" customFormat="1" ht="15" hidden="1" customHeight="1" x14ac:dyDescent="0.2">
      <c r="A69" s="414"/>
      <c r="B69" s="197"/>
      <c r="C69" s="127"/>
      <c r="D69" s="127"/>
      <c r="E69" s="127"/>
      <c r="F69" s="200"/>
      <c r="G69" s="200" t="e">
        <f t="shared" ref="G69:G79" si="15">IF(W27=1,0,(E27+F27+G27))</f>
        <v>#VALUE!</v>
      </c>
      <c r="H69" s="205" t="e">
        <f t="shared" ref="H69:H79" si="16">IF(G69&gt;0,1,0)</f>
        <v>#VALUE!</v>
      </c>
      <c r="I69" s="200" t="e">
        <f t="shared" ref="I69:I79" si="17">G69</f>
        <v>#VALUE!</v>
      </c>
      <c r="J69" s="197"/>
      <c r="K69" s="201"/>
      <c r="L69" s="202"/>
      <c r="M69" s="200" t="e">
        <f t="shared" ref="M69:M79" si="18">I69*1.1%</f>
        <v>#VALUE!</v>
      </c>
      <c r="N69" s="203"/>
      <c r="O69" s="197"/>
      <c r="P69" s="197"/>
      <c r="Q69" s="197"/>
      <c r="R69" s="197"/>
      <c r="S69" s="197"/>
      <c r="T69" s="197"/>
      <c r="U69" s="197"/>
      <c r="AB69" s="128"/>
      <c r="AC69" s="128"/>
    </row>
    <row r="70" spans="1:29" s="129" customFormat="1" ht="15" hidden="1" customHeight="1" x14ac:dyDescent="0.2">
      <c r="A70" s="414"/>
      <c r="B70" s="197"/>
      <c r="C70" s="127"/>
      <c r="D70" s="127"/>
      <c r="E70" s="127"/>
      <c r="F70" s="200"/>
      <c r="G70" s="200" t="e">
        <f t="shared" si="15"/>
        <v>#VALUE!</v>
      </c>
      <c r="H70" s="205" t="e">
        <f t="shared" si="16"/>
        <v>#VALUE!</v>
      </c>
      <c r="I70" s="200" t="e">
        <f t="shared" si="17"/>
        <v>#VALUE!</v>
      </c>
      <c r="J70" s="197"/>
      <c r="K70" s="201"/>
      <c r="L70" s="202"/>
      <c r="M70" s="200" t="e">
        <f t="shared" si="18"/>
        <v>#VALUE!</v>
      </c>
      <c r="N70" s="203"/>
      <c r="O70" s="197"/>
      <c r="P70" s="197"/>
      <c r="Q70" s="197"/>
      <c r="R70" s="197"/>
      <c r="S70" s="197"/>
      <c r="T70" s="197"/>
      <c r="U70" s="197"/>
      <c r="AB70" s="128"/>
      <c r="AC70" s="128"/>
    </row>
    <row r="71" spans="1:29" s="129" customFormat="1" ht="15" hidden="1" customHeight="1" x14ac:dyDescent="0.2">
      <c r="A71" s="414"/>
      <c r="B71" s="197"/>
      <c r="C71" s="127"/>
      <c r="D71" s="127"/>
      <c r="E71" s="127"/>
      <c r="F71" s="200"/>
      <c r="G71" s="200" t="e">
        <f t="shared" si="15"/>
        <v>#VALUE!</v>
      </c>
      <c r="H71" s="205" t="e">
        <f t="shared" si="16"/>
        <v>#VALUE!</v>
      </c>
      <c r="I71" s="200" t="e">
        <f t="shared" si="17"/>
        <v>#VALUE!</v>
      </c>
      <c r="J71" s="197"/>
      <c r="K71" s="201"/>
      <c r="L71" s="202"/>
      <c r="M71" s="200" t="e">
        <f t="shared" si="18"/>
        <v>#VALUE!</v>
      </c>
      <c r="N71" s="204"/>
      <c r="O71" s="197"/>
      <c r="P71" s="197"/>
      <c r="Q71" s="197"/>
      <c r="R71" s="197"/>
      <c r="S71" s="197"/>
      <c r="T71" s="197"/>
      <c r="U71" s="197"/>
      <c r="AB71" s="128"/>
      <c r="AC71" s="128"/>
    </row>
    <row r="72" spans="1:29" s="129" customFormat="1" ht="15" hidden="1" customHeight="1" x14ac:dyDescent="0.2">
      <c r="A72" s="414"/>
      <c r="B72" s="197"/>
      <c r="C72" s="127"/>
      <c r="D72" s="127"/>
      <c r="E72" s="127"/>
      <c r="F72" s="200"/>
      <c r="G72" s="200" t="e">
        <f t="shared" si="15"/>
        <v>#VALUE!</v>
      </c>
      <c r="H72" s="205" t="e">
        <f t="shared" si="16"/>
        <v>#VALUE!</v>
      </c>
      <c r="I72" s="200" t="e">
        <f t="shared" si="17"/>
        <v>#VALUE!</v>
      </c>
      <c r="J72" s="197"/>
      <c r="K72" s="201"/>
      <c r="L72" s="197"/>
      <c r="M72" s="200" t="e">
        <f t="shared" si="18"/>
        <v>#VALUE!</v>
      </c>
      <c r="N72" s="197"/>
      <c r="O72" s="197"/>
      <c r="P72" s="197"/>
      <c r="Q72" s="197"/>
      <c r="R72" s="197"/>
      <c r="S72" s="197"/>
      <c r="T72" s="197"/>
      <c r="U72" s="197"/>
      <c r="AB72" s="128"/>
      <c r="AC72" s="128"/>
    </row>
    <row r="73" spans="1:29" s="129" customFormat="1" ht="15" hidden="1" customHeight="1" x14ac:dyDescent="0.2">
      <c r="A73" s="414"/>
      <c r="B73" s="197"/>
      <c r="C73" s="127"/>
      <c r="D73" s="127"/>
      <c r="E73" s="127"/>
      <c r="F73" s="200"/>
      <c r="G73" s="200" t="e">
        <f t="shared" si="15"/>
        <v>#VALUE!</v>
      </c>
      <c r="H73" s="205" t="e">
        <f t="shared" si="16"/>
        <v>#VALUE!</v>
      </c>
      <c r="I73" s="200" t="e">
        <f t="shared" si="17"/>
        <v>#VALUE!</v>
      </c>
      <c r="J73" s="197"/>
      <c r="K73" s="201"/>
      <c r="L73" s="197"/>
      <c r="M73" s="200" t="e">
        <f t="shared" si="18"/>
        <v>#VALUE!</v>
      </c>
      <c r="N73" s="197"/>
      <c r="O73" s="197"/>
      <c r="P73" s="197"/>
      <c r="Q73" s="197"/>
      <c r="R73" s="197"/>
      <c r="S73" s="197"/>
      <c r="T73" s="197"/>
      <c r="U73" s="197"/>
      <c r="AB73" s="128"/>
      <c r="AC73" s="128"/>
    </row>
    <row r="74" spans="1:29" s="129" customFormat="1" ht="15" hidden="1" customHeight="1" x14ac:dyDescent="0.2">
      <c r="A74" s="414"/>
      <c r="B74" s="197"/>
      <c r="C74" s="127"/>
      <c r="D74" s="127"/>
      <c r="E74" s="127"/>
      <c r="F74" s="200"/>
      <c r="G74" s="200" t="e">
        <f t="shared" si="15"/>
        <v>#VALUE!</v>
      </c>
      <c r="H74" s="205" t="e">
        <f t="shared" si="16"/>
        <v>#VALUE!</v>
      </c>
      <c r="I74" s="200" t="e">
        <f t="shared" si="17"/>
        <v>#VALUE!</v>
      </c>
      <c r="J74" s="197"/>
      <c r="K74" s="201"/>
      <c r="L74" s="197"/>
      <c r="M74" s="200" t="e">
        <f t="shared" si="18"/>
        <v>#VALUE!</v>
      </c>
      <c r="N74" s="197"/>
      <c r="O74" s="197"/>
      <c r="P74" s="197"/>
      <c r="Q74" s="197"/>
      <c r="R74" s="197"/>
      <c r="S74" s="197"/>
      <c r="T74" s="197"/>
      <c r="U74" s="197"/>
      <c r="AB74" s="128"/>
      <c r="AC74" s="128"/>
    </row>
    <row r="75" spans="1:29" s="129" customFormat="1" ht="15" hidden="1" customHeight="1" x14ac:dyDescent="0.2">
      <c r="A75" s="414"/>
      <c r="B75" s="197"/>
      <c r="C75" s="127"/>
      <c r="D75" s="127"/>
      <c r="E75" s="127"/>
      <c r="F75" s="200"/>
      <c r="G75" s="200" t="e">
        <f t="shared" si="15"/>
        <v>#VALUE!</v>
      </c>
      <c r="H75" s="205" t="e">
        <f t="shared" si="16"/>
        <v>#VALUE!</v>
      </c>
      <c r="I75" s="200" t="e">
        <f t="shared" si="17"/>
        <v>#VALUE!</v>
      </c>
      <c r="J75" s="197"/>
      <c r="K75" s="201"/>
      <c r="L75" s="197"/>
      <c r="M75" s="200" t="e">
        <f t="shared" si="18"/>
        <v>#VALUE!</v>
      </c>
      <c r="N75" s="197"/>
      <c r="O75" s="197"/>
      <c r="P75" s="197"/>
      <c r="Q75" s="197"/>
      <c r="R75" s="197"/>
      <c r="S75" s="197"/>
      <c r="T75" s="197"/>
      <c r="U75" s="197"/>
      <c r="AB75" s="128"/>
      <c r="AC75" s="128"/>
    </row>
    <row r="76" spans="1:29" s="129" customFormat="1" ht="15" hidden="1" customHeight="1" x14ac:dyDescent="0.2">
      <c r="A76" s="414"/>
      <c r="B76" s="197"/>
      <c r="C76" s="127"/>
      <c r="D76" s="127"/>
      <c r="E76" s="127"/>
      <c r="F76" s="200"/>
      <c r="G76" s="200" t="e">
        <f t="shared" si="15"/>
        <v>#VALUE!</v>
      </c>
      <c r="H76" s="205" t="e">
        <f t="shared" si="16"/>
        <v>#VALUE!</v>
      </c>
      <c r="I76" s="200" t="e">
        <f t="shared" si="17"/>
        <v>#VALUE!</v>
      </c>
      <c r="J76" s="197"/>
      <c r="K76" s="201"/>
      <c r="L76" s="197"/>
      <c r="M76" s="200" t="e">
        <f t="shared" si="18"/>
        <v>#VALUE!</v>
      </c>
      <c r="N76" s="197"/>
      <c r="O76" s="197"/>
      <c r="P76" s="197"/>
      <c r="Q76" s="197"/>
      <c r="R76" s="197"/>
      <c r="S76" s="197"/>
      <c r="T76" s="197"/>
      <c r="U76" s="197"/>
      <c r="AB76" s="128"/>
      <c r="AC76" s="128"/>
    </row>
    <row r="77" spans="1:29" s="129" customFormat="1" ht="15" hidden="1" customHeight="1" x14ac:dyDescent="0.2">
      <c r="A77" s="414"/>
      <c r="B77" s="197"/>
      <c r="C77" s="127"/>
      <c r="D77" s="127"/>
      <c r="E77" s="127"/>
      <c r="F77" s="200"/>
      <c r="G77" s="200" t="e">
        <f t="shared" si="15"/>
        <v>#VALUE!</v>
      </c>
      <c r="H77" s="205" t="e">
        <f t="shared" si="16"/>
        <v>#VALUE!</v>
      </c>
      <c r="I77" s="200" t="e">
        <f t="shared" si="17"/>
        <v>#VALUE!</v>
      </c>
      <c r="J77" s="197"/>
      <c r="K77" s="201"/>
      <c r="L77" s="197"/>
      <c r="M77" s="200" t="e">
        <f t="shared" si="18"/>
        <v>#VALUE!</v>
      </c>
      <c r="N77" s="197"/>
      <c r="O77" s="197"/>
      <c r="P77" s="197"/>
      <c r="Q77" s="197"/>
      <c r="R77" s="197"/>
      <c r="S77" s="197"/>
      <c r="T77" s="197"/>
      <c r="U77" s="197"/>
      <c r="AB77" s="128"/>
      <c r="AC77" s="128"/>
    </row>
    <row r="78" spans="1:29" s="129" customFormat="1" ht="15" hidden="1" customHeight="1" x14ac:dyDescent="0.2">
      <c r="A78" s="414"/>
      <c r="B78" s="197"/>
      <c r="C78" s="127"/>
      <c r="D78" s="127"/>
      <c r="E78" s="127"/>
      <c r="F78" s="200"/>
      <c r="G78" s="200" t="e">
        <f t="shared" si="15"/>
        <v>#VALUE!</v>
      </c>
      <c r="H78" s="205" t="e">
        <f t="shared" si="16"/>
        <v>#VALUE!</v>
      </c>
      <c r="I78" s="200" t="e">
        <f t="shared" si="17"/>
        <v>#VALUE!</v>
      </c>
      <c r="J78" s="197"/>
      <c r="K78" s="201"/>
      <c r="L78" s="197"/>
      <c r="M78" s="200" t="e">
        <f t="shared" si="18"/>
        <v>#VALUE!</v>
      </c>
      <c r="N78" s="197"/>
      <c r="O78" s="197"/>
      <c r="P78" s="197"/>
      <c r="Q78" s="197"/>
      <c r="R78" s="197"/>
      <c r="S78" s="197"/>
      <c r="T78" s="197"/>
      <c r="U78" s="197"/>
      <c r="AB78" s="128"/>
      <c r="AC78" s="128"/>
    </row>
    <row r="79" spans="1:29" s="129" customFormat="1" ht="15" hidden="1" customHeight="1" x14ac:dyDescent="0.2">
      <c r="A79" s="414"/>
      <c r="B79" s="197"/>
      <c r="C79" s="127"/>
      <c r="D79" s="127"/>
      <c r="E79" s="127"/>
      <c r="F79" s="200"/>
      <c r="G79" s="200" t="e">
        <f t="shared" si="15"/>
        <v>#VALUE!</v>
      </c>
      <c r="H79" s="205" t="e">
        <f t="shared" si="16"/>
        <v>#VALUE!</v>
      </c>
      <c r="I79" s="200" t="e">
        <f t="shared" si="17"/>
        <v>#VALUE!</v>
      </c>
      <c r="J79" s="197"/>
      <c r="K79" s="201"/>
      <c r="L79" s="197"/>
      <c r="M79" s="200" t="e">
        <f t="shared" si="18"/>
        <v>#VALUE!</v>
      </c>
      <c r="N79" s="197"/>
      <c r="O79" s="197"/>
      <c r="P79" s="197"/>
      <c r="Q79" s="197"/>
      <c r="R79" s="197"/>
      <c r="S79" s="197"/>
      <c r="T79" s="197"/>
      <c r="U79" s="197"/>
      <c r="AB79" s="128"/>
      <c r="AC79" s="128"/>
    </row>
    <row r="80" spans="1:29" s="129" customFormat="1" ht="15" hidden="1" customHeight="1" x14ac:dyDescent="0.2">
      <c r="A80" s="414"/>
      <c r="B80" s="197"/>
      <c r="C80" s="127"/>
      <c r="D80" s="127"/>
      <c r="E80" s="127"/>
      <c r="F80" s="197"/>
      <c r="G80" s="200"/>
      <c r="H80" s="205"/>
      <c r="I80" s="200" t="e">
        <f>SUM(I68:I79)</f>
        <v>#VALUE!</v>
      </c>
      <c r="J80" s="197"/>
      <c r="K80" s="201"/>
      <c r="L80" s="197"/>
      <c r="M80" s="200" t="e">
        <f>SUM(M68:M79)</f>
        <v>#VALUE!</v>
      </c>
      <c r="N80" s="197" t="s">
        <v>25</v>
      </c>
      <c r="O80" s="197"/>
      <c r="P80" s="197"/>
      <c r="Q80" s="197"/>
      <c r="R80" s="197"/>
      <c r="S80" s="197"/>
      <c r="T80" s="197"/>
      <c r="U80" s="197"/>
      <c r="AB80" s="128"/>
      <c r="AC80" s="128"/>
    </row>
    <row r="81" spans="1:29" s="129" customFormat="1" ht="15" hidden="1" customHeight="1" x14ac:dyDescent="0.2">
      <c r="A81" s="414"/>
      <c r="B81" s="197"/>
      <c r="C81" s="127"/>
      <c r="D81" s="127"/>
      <c r="E81" s="127"/>
      <c r="F81" s="197"/>
      <c r="G81" s="200"/>
      <c r="H81" s="205" t="e">
        <f>SUM(H68:H79)</f>
        <v>#VALUE!</v>
      </c>
      <c r="I81" s="200" t="e">
        <f>148200/12*H81</f>
        <v>#VALUE!</v>
      </c>
      <c r="J81" s="197" t="s">
        <v>28</v>
      </c>
      <c r="K81" s="201"/>
      <c r="L81" s="197"/>
      <c r="M81" s="200" t="e">
        <f>I81*1.1%</f>
        <v>#VALUE!</v>
      </c>
      <c r="N81" s="197" t="s">
        <v>26</v>
      </c>
      <c r="O81" s="197"/>
      <c r="P81" s="197"/>
      <c r="Q81" s="197"/>
      <c r="R81" s="197"/>
      <c r="S81" s="197"/>
      <c r="T81" s="197"/>
      <c r="U81" s="197"/>
      <c r="AB81" s="128"/>
      <c r="AC81" s="128"/>
    </row>
    <row r="82" spans="1:29" s="127" customFormat="1" hidden="1" x14ac:dyDescent="0.2">
      <c r="A82" s="415"/>
      <c r="B82" s="197"/>
      <c r="F82" s="197"/>
      <c r="G82" s="197"/>
      <c r="H82" s="129"/>
      <c r="I82" s="201"/>
      <c r="J82" s="197"/>
      <c r="K82" s="197"/>
      <c r="L82" s="197"/>
      <c r="M82" s="200" t="e">
        <f>ROUND((M81-M80)/5,2)*5</f>
        <v>#VALUE!</v>
      </c>
      <c r="N82" s="197" t="s">
        <v>22</v>
      </c>
      <c r="O82" s="197"/>
      <c r="P82" s="197"/>
      <c r="Q82" s="197"/>
      <c r="R82" s="197"/>
      <c r="S82" s="197"/>
      <c r="T82" s="197"/>
      <c r="U82" s="197"/>
      <c r="AB82" s="128"/>
      <c r="AC82" s="128"/>
    </row>
    <row r="83" spans="1:29" s="127" customFormat="1" x14ac:dyDescent="0.2">
      <c r="A83" s="196"/>
      <c r="B83" s="196"/>
      <c r="F83" s="196"/>
      <c r="G83" s="196"/>
      <c r="H83" s="196"/>
      <c r="I83" s="196"/>
      <c r="J83" s="196"/>
      <c r="K83" s="196"/>
      <c r="L83" s="196"/>
      <c r="M83" s="196"/>
      <c r="N83" s="196"/>
      <c r="O83" s="196"/>
      <c r="P83" s="196"/>
      <c r="Q83" s="196"/>
      <c r="R83" s="196"/>
      <c r="AB83" s="128"/>
      <c r="AC83" s="128"/>
    </row>
    <row r="84" spans="1:29" s="127" customFormat="1" x14ac:dyDescent="0.2">
      <c r="A84" s="196"/>
      <c r="B84" s="196"/>
      <c r="F84" s="196"/>
      <c r="G84" s="196"/>
      <c r="H84" s="196"/>
      <c r="I84" s="196"/>
      <c r="J84" s="196"/>
      <c r="K84" s="196"/>
      <c r="L84" s="196"/>
      <c r="M84" s="196"/>
      <c r="N84" s="196"/>
      <c r="O84" s="196"/>
      <c r="P84" s="196"/>
      <c r="Q84" s="196"/>
      <c r="R84" s="196"/>
      <c r="AB84" s="128"/>
      <c r="AC84" s="128"/>
    </row>
    <row r="85" spans="1:29" s="127" customFormat="1" x14ac:dyDescent="0.2">
      <c r="B85" s="196"/>
      <c r="F85" s="196"/>
      <c r="G85" s="196"/>
      <c r="H85" s="196"/>
      <c r="I85" s="196"/>
      <c r="J85" s="196"/>
      <c r="K85" s="196"/>
      <c r="L85" s="196"/>
      <c r="M85" s="196"/>
      <c r="N85" s="196"/>
      <c r="O85" s="196"/>
      <c r="P85" s="196"/>
      <c r="Q85" s="196"/>
      <c r="R85" s="196"/>
      <c r="AB85" s="128"/>
      <c r="AC85" s="128"/>
    </row>
    <row r="86" spans="1:29" s="127" customFormat="1" x14ac:dyDescent="0.2">
      <c r="AB86" s="128"/>
      <c r="AC86" s="128"/>
    </row>
    <row r="87" spans="1:29" s="127" customFormat="1" x14ac:dyDescent="0.2">
      <c r="AB87" s="128"/>
      <c r="AC87" s="128"/>
    </row>
    <row r="88" spans="1:29" s="127" customFormat="1" x14ac:dyDescent="0.2">
      <c r="AB88" s="128"/>
      <c r="AC88" s="128"/>
    </row>
    <row r="89" spans="1:29" s="127" customFormat="1" x14ac:dyDescent="0.2">
      <c r="AB89" s="128"/>
      <c r="AC89" s="128"/>
    </row>
    <row r="90" spans="1:29" s="127" customFormat="1" x14ac:dyDescent="0.2">
      <c r="AB90" s="128"/>
      <c r="AC90" s="128"/>
    </row>
    <row r="91" spans="1:29" s="127" customFormat="1" x14ac:dyDescent="0.2">
      <c r="AB91" s="128"/>
      <c r="AC91" s="128"/>
    </row>
    <row r="92" spans="1:29" s="127" customFormat="1" x14ac:dyDescent="0.2">
      <c r="AB92" s="128"/>
      <c r="AC92" s="128"/>
    </row>
    <row r="93" spans="1:29" s="127" customFormat="1" x14ac:dyDescent="0.2">
      <c r="AB93" s="128"/>
      <c r="AC93" s="128"/>
    </row>
    <row r="94" spans="1:29" s="127" customFormat="1" x14ac:dyDescent="0.2">
      <c r="AB94" s="128"/>
      <c r="AC94" s="128"/>
    </row>
    <row r="95" spans="1:29" s="127" customFormat="1" x14ac:dyDescent="0.2">
      <c r="AB95" s="128"/>
      <c r="AC95" s="128"/>
    </row>
    <row r="96" spans="1:29" s="127" customFormat="1" x14ac:dyDescent="0.2">
      <c r="AB96" s="128"/>
      <c r="AC96" s="128"/>
    </row>
    <row r="97" spans="4:31" s="79" customFormat="1" x14ac:dyDescent="0.2">
      <c r="D97" s="195"/>
      <c r="V97" s="114"/>
      <c r="W97" s="114"/>
      <c r="X97" s="114"/>
      <c r="Y97" s="114"/>
      <c r="Z97" s="114"/>
      <c r="AA97" s="114"/>
      <c r="AB97" s="115"/>
      <c r="AC97" s="115"/>
      <c r="AD97" s="127"/>
      <c r="AE97" s="127"/>
    </row>
    <row r="98" spans="4:31" s="79" customFormat="1" x14ac:dyDescent="0.2">
      <c r="D98" s="195"/>
      <c r="V98" s="114"/>
      <c r="W98" s="114"/>
      <c r="X98" s="114"/>
      <c r="Y98" s="114"/>
      <c r="Z98" s="114"/>
      <c r="AA98" s="114"/>
      <c r="AB98" s="115"/>
      <c r="AC98" s="115"/>
      <c r="AD98" s="127"/>
      <c r="AE98" s="127"/>
    </row>
    <row r="99" spans="4:31" s="79" customFormat="1" x14ac:dyDescent="0.2">
      <c r="D99" s="195"/>
      <c r="E99" s="195"/>
      <c r="V99" s="114"/>
      <c r="W99" s="114"/>
      <c r="X99" s="114"/>
      <c r="Y99" s="114"/>
      <c r="Z99" s="114"/>
      <c r="AA99" s="114"/>
      <c r="AB99" s="115"/>
      <c r="AC99" s="115"/>
      <c r="AD99" s="127"/>
      <c r="AE99" s="127"/>
    </row>
    <row r="100" spans="4:31" s="79" customFormat="1" x14ac:dyDescent="0.2">
      <c r="V100" s="114"/>
      <c r="W100" s="114"/>
      <c r="X100" s="114"/>
      <c r="Y100" s="114"/>
      <c r="Z100" s="114"/>
      <c r="AA100" s="114"/>
      <c r="AB100" s="115"/>
      <c r="AC100" s="115"/>
      <c r="AD100" s="127"/>
      <c r="AE100" s="127"/>
    </row>
    <row r="101" spans="4:31" s="79" customFormat="1" x14ac:dyDescent="0.2">
      <c r="V101" s="114"/>
      <c r="W101" s="114"/>
      <c r="X101" s="114"/>
      <c r="Y101" s="114"/>
      <c r="Z101" s="114"/>
      <c r="AA101" s="114"/>
      <c r="AB101" s="115"/>
      <c r="AC101" s="115"/>
      <c r="AD101" s="127"/>
      <c r="AE101" s="127"/>
    </row>
    <row r="102" spans="4:31" s="79" customFormat="1" x14ac:dyDescent="0.2">
      <c r="V102" s="114"/>
      <c r="W102" s="114"/>
      <c r="X102" s="114"/>
      <c r="Y102" s="114"/>
      <c r="Z102" s="114"/>
      <c r="AA102" s="114"/>
      <c r="AB102" s="115"/>
      <c r="AC102" s="115"/>
      <c r="AD102" s="127"/>
      <c r="AE102" s="127"/>
    </row>
    <row r="103" spans="4:31" s="79" customFormat="1" x14ac:dyDescent="0.2">
      <c r="V103" s="114"/>
      <c r="W103" s="114"/>
      <c r="X103" s="114"/>
      <c r="Y103" s="114"/>
      <c r="Z103" s="114"/>
      <c r="AA103" s="114"/>
      <c r="AB103" s="115"/>
      <c r="AC103" s="115"/>
      <c r="AD103" s="127"/>
      <c r="AE103" s="127"/>
    </row>
  </sheetData>
  <sheetProtection algorithmName="SHA-512" hashValue="2gdvvq4aCRBQ7nvB0C3zmXOSfcT0FFp079bdTFdpRMBnc3EuzjznN93C4FV4Pq5V8StY0phzpcXDUz66Pb4OIA==" saltValue="qd17IKSYRWhe3EopK4jKpQ==" spinCount="100000" sheet="1" selectLockedCells="1"/>
  <mergeCells count="59">
    <mergeCell ref="C43:K43"/>
    <mergeCell ref="M43:N45"/>
    <mergeCell ref="Q43:T45"/>
    <mergeCell ref="C44:K44"/>
    <mergeCell ref="C45:K45"/>
    <mergeCell ref="S36:T36"/>
    <mergeCell ref="S37:T37"/>
    <mergeCell ref="S38:T38"/>
    <mergeCell ref="S39:T39"/>
    <mergeCell ref="C40:D40"/>
    <mergeCell ref="S40:T40"/>
    <mergeCell ref="S31:T31"/>
    <mergeCell ref="S32:T32"/>
    <mergeCell ref="S33:T33"/>
    <mergeCell ref="S34:T34"/>
    <mergeCell ref="S35:T35"/>
    <mergeCell ref="S26:T26"/>
    <mergeCell ref="S27:T27"/>
    <mergeCell ref="S28:T28"/>
    <mergeCell ref="S29:T29"/>
    <mergeCell ref="S30:T30"/>
    <mergeCell ref="C25:D25"/>
    <mergeCell ref="S25:T25"/>
    <mergeCell ref="K22:K24"/>
    <mergeCell ref="L22:L23"/>
    <mergeCell ref="M22:M23"/>
    <mergeCell ref="Q22:Q23"/>
    <mergeCell ref="R22:R23"/>
    <mergeCell ref="S22:T24"/>
    <mergeCell ref="E23:E24"/>
    <mergeCell ref="F23:F24"/>
    <mergeCell ref="C20:F20"/>
    <mergeCell ref="N22:N23"/>
    <mergeCell ref="O22:O23"/>
    <mergeCell ref="P22:P23"/>
    <mergeCell ref="C22:D24"/>
    <mergeCell ref="E22:F22"/>
    <mergeCell ref="G22:G24"/>
    <mergeCell ref="H22:H24"/>
    <mergeCell ref="I22:I23"/>
    <mergeCell ref="J22:J24"/>
    <mergeCell ref="C17:G18"/>
    <mergeCell ref="K17:M17"/>
    <mergeCell ref="N17:T17"/>
    <mergeCell ref="C19:G19"/>
    <mergeCell ref="N19:T19"/>
    <mergeCell ref="K11:M11"/>
    <mergeCell ref="C13:G14"/>
    <mergeCell ref="K13:M13"/>
    <mergeCell ref="N13:T13"/>
    <mergeCell ref="C15:G16"/>
    <mergeCell ref="K15:M15"/>
    <mergeCell ref="N15:T15"/>
    <mergeCell ref="A3:L4"/>
    <mergeCell ref="S6:T6"/>
    <mergeCell ref="F8:H8"/>
    <mergeCell ref="M8:T8"/>
    <mergeCell ref="C10:E10"/>
    <mergeCell ref="I6:O6"/>
  </mergeCells>
  <conditionalFormatting sqref="Q8:R8">
    <cfRule type="expression" dxfId="80" priority="10" stopIfTrue="1">
      <formula>W17=1</formula>
    </cfRule>
  </conditionalFormatting>
  <conditionalFormatting sqref="S8:T8">
    <cfRule type="expression" dxfId="79" priority="11" stopIfTrue="1">
      <formula>AB17=1</formula>
    </cfRule>
  </conditionalFormatting>
  <conditionalFormatting sqref="E40:O40 H38:J39 L26:M39 Q40:R40 R26:R39 H26:I37">
    <cfRule type="cellIs" dxfId="78" priority="8" stopIfTrue="1" operator="equal">
      <formula>0</formula>
    </cfRule>
  </conditionalFormatting>
  <conditionalFormatting sqref="G10">
    <cfRule type="cellIs" priority="9" stopIfTrue="1" operator="equal">
      <formula>0</formula>
    </cfRule>
  </conditionalFormatting>
  <conditionalFormatting sqref="N8:O8">
    <cfRule type="expression" dxfId="77" priority="12" stopIfTrue="1">
      <formula>U17=1</formula>
    </cfRule>
  </conditionalFormatting>
  <conditionalFormatting sqref="P8">
    <cfRule type="expression" dxfId="76" priority="7" stopIfTrue="1">
      <formula>V17=1</formula>
    </cfRule>
  </conditionalFormatting>
  <conditionalFormatting sqref="P40">
    <cfRule type="cellIs" dxfId="75" priority="6" stopIfTrue="1" operator="equal">
      <formula>0</formula>
    </cfRule>
  </conditionalFormatting>
  <conditionalFormatting sqref="N26:N37">
    <cfRule type="cellIs" dxfId="74" priority="4" stopIfTrue="1" operator="equal">
      <formula>0</formula>
    </cfRule>
    <cfRule type="expression" dxfId="73" priority="5" stopIfTrue="1">
      <formula>$N$24&lt;&gt;""</formula>
    </cfRule>
  </conditionalFormatting>
  <conditionalFormatting sqref="O26:Q37">
    <cfRule type="cellIs" dxfId="72" priority="2" stopIfTrue="1" operator="equal">
      <formula>0</formula>
    </cfRule>
    <cfRule type="expression" dxfId="71" priority="3" stopIfTrue="1">
      <formula>$N$24&lt;&gt;""</formula>
    </cfRule>
  </conditionalFormatting>
  <conditionalFormatting sqref="M8">
    <cfRule type="expression" dxfId="70" priority="13" stopIfTrue="1">
      <formula>N17=1</formula>
    </cfRule>
  </conditionalFormatting>
  <conditionalFormatting sqref="C38 J38">
    <cfRule type="expression" dxfId="69" priority="1" stopIfTrue="1">
      <formula>$E$40+$F$40+$G$40=0</formula>
    </cfRule>
  </conditionalFormatting>
  <printOptions horizontalCentered="1"/>
  <pageMargins left="0.15748031496062992" right="0.15748031496062992" top="0.19685039370078741" bottom="0.19685039370078741" header="0.78740157480314965" footer="0.51181102362204722"/>
  <pageSetup paperSize="9" scale="76"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CK91"/>
  <sheetViews>
    <sheetView showGridLines="0" showRowColHeaders="0" tabSelected="1" zoomScale="125" zoomScaleNormal="125" workbookViewId="0">
      <selection activeCell="E7" sqref="E7"/>
    </sheetView>
  </sheetViews>
  <sheetFormatPr baseColWidth="10" defaultRowHeight="14.25" x14ac:dyDescent="0.2"/>
  <cols>
    <col min="1" max="1" width="5.42578125" style="28" customWidth="1"/>
    <col min="2" max="2" width="0.42578125" style="28" customWidth="1"/>
    <col min="3" max="3" width="2.42578125" style="28" customWidth="1"/>
    <col min="4" max="5" width="19.140625" style="28" customWidth="1"/>
    <col min="6" max="6" width="18.28515625" style="28" customWidth="1"/>
    <col min="7" max="7" width="12.7109375" style="28" customWidth="1"/>
    <col min="8" max="8" width="9.28515625" style="28" customWidth="1"/>
    <col min="9" max="11" width="7.28515625" style="28" customWidth="1"/>
    <col min="12" max="12" width="6.85546875" style="28" customWidth="1"/>
    <col min="13" max="13" width="20.5703125" style="28" customWidth="1"/>
    <col min="14" max="14" width="10" style="28" customWidth="1"/>
    <col min="15" max="15" width="1" style="28" customWidth="1"/>
    <col min="16" max="16" width="2.140625" style="114" customWidth="1"/>
    <col min="17" max="19" width="3.42578125" style="386" customWidth="1"/>
    <col min="20" max="20" width="3" style="386" customWidth="1"/>
    <col min="21" max="21" width="4.42578125" style="386" customWidth="1"/>
    <col min="22" max="22" width="56.140625" style="387" customWidth="1"/>
    <col min="23" max="23" width="3.5703125" style="296" customWidth="1"/>
    <col min="24" max="24" width="3.5703125" style="295" customWidth="1"/>
    <col min="25" max="25" width="3.5703125" style="297" hidden="1" customWidth="1"/>
    <col min="26" max="26" width="3.42578125" style="297" hidden="1" customWidth="1"/>
    <col min="27" max="33" width="3.5703125" style="297" hidden="1" customWidth="1"/>
    <col min="34" max="62" width="3.140625" style="404" hidden="1" customWidth="1"/>
    <col min="63" max="78" width="3.7109375" style="28" hidden="1" customWidth="1"/>
    <col min="79" max="79" width="10.140625" style="475" hidden="1" customWidth="1"/>
    <col min="80" max="80" width="7.140625" style="475" hidden="1" customWidth="1"/>
    <col min="81" max="81" width="6.7109375" style="476" hidden="1" customWidth="1"/>
    <col min="82" max="82" width="11.5703125" style="476" hidden="1" customWidth="1"/>
    <col min="83" max="83" width="6.85546875" style="1" hidden="1" customWidth="1"/>
    <col min="84" max="84" width="6.5703125" style="477" hidden="1" customWidth="1"/>
    <col min="85" max="89" width="0" style="1" hidden="1" customWidth="1"/>
    <col min="90" max="16384" width="11.42578125" style="28"/>
  </cols>
  <sheetData>
    <row r="1" spans="1:89" s="114" customFormat="1" ht="15.75" customHeight="1" x14ac:dyDescent="0.2">
      <c r="A1" s="28"/>
      <c r="B1" s="28"/>
      <c r="C1" s="28"/>
      <c r="D1" s="28"/>
      <c r="E1" s="28"/>
      <c r="F1" s="28"/>
      <c r="G1" s="28"/>
      <c r="H1" s="28"/>
      <c r="I1" s="28"/>
      <c r="J1" s="28"/>
      <c r="K1" s="28"/>
      <c r="L1" s="28"/>
      <c r="M1" s="28"/>
      <c r="N1" s="28"/>
      <c r="O1" s="28"/>
      <c r="Q1" s="386"/>
      <c r="R1" s="386"/>
      <c r="S1" s="386"/>
      <c r="T1" s="386"/>
      <c r="U1" s="386"/>
      <c r="V1" s="387"/>
      <c r="W1" s="296"/>
      <c r="X1" s="295"/>
      <c r="Y1" s="313"/>
      <c r="Z1" s="313"/>
      <c r="AA1" s="313"/>
      <c r="AB1" s="313"/>
      <c r="AC1" s="313"/>
      <c r="AD1" s="313"/>
      <c r="AE1" s="313"/>
      <c r="AF1" s="313"/>
      <c r="AG1" s="313"/>
      <c r="AH1" s="408"/>
      <c r="AI1" s="408"/>
      <c r="AJ1" s="408"/>
      <c r="AK1" s="408"/>
      <c r="AL1" s="408"/>
      <c r="AM1" s="408"/>
      <c r="AN1" s="408"/>
      <c r="AO1" s="408"/>
      <c r="AP1" s="408"/>
      <c r="AQ1" s="408"/>
      <c r="AR1" s="408"/>
      <c r="AS1" s="408"/>
      <c r="AT1" s="408"/>
      <c r="AU1" s="408"/>
      <c r="AV1" s="408"/>
      <c r="AW1" s="408"/>
      <c r="AX1" s="408"/>
      <c r="AY1" s="408"/>
      <c r="AZ1" s="408"/>
      <c r="BA1" s="408"/>
      <c r="BB1" s="408"/>
      <c r="BC1" s="408"/>
      <c r="BD1" s="408"/>
      <c r="BE1" s="408"/>
      <c r="BF1" s="408"/>
      <c r="BG1" s="408"/>
      <c r="BH1" s="408"/>
      <c r="BI1" s="408"/>
      <c r="BJ1" s="408"/>
      <c r="BK1" s="416"/>
      <c r="BL1" s="416"/>
      <c r="BM1" s="416"/>
      <c r="BN1" s="416"/>
      <c r="BO1" s="416"/>
      <c r="BP1" s="416"/>
      <c r="BQ1" s="416"/>
      <c r="BR1" s="416"/>
      <c r="BS1" s="416"/>
      <c r="BT1" s="416"/>
      <c r="BU1" s="416"/>
      <c r="BV1" s="416"/>
      <c r="BW1" s="416"/>
      <c r="BX1" s="416"/>
      <c r="BY1" s="416"/>
      <c r="BZ1" s="416"/>
      <c r="CA1" s="472"/>
      <c r="CB1" s="472"/>
      <c r="CC1" s="473"/>
      <c r="CD1" s="473"/>
      <c r="CE1" s="412"/>
      <c r="CF1" s="474"/>
      <c r="CG1" s="412"/>
      <c r="CH1" s="412"/>
      <c r="CI1" s="412"/>
      <c r="CJ1" s="412"/>
      <c r="CK1" s="412"/>
    </row>
    <row r="2" spans="1:89" s="114" customFormat="1" ht="4.5" customHeight="1" x14ac:dyDescent="0.2">
      <c r="A2" s="28"/>
      <c r="B2" s="16"/>
      <c r="C2" s="16"/>
      <c r="D2" s="16"/>
      <c r="E2" s="16"/>
      <c r="F2" s="16"/>
      <c r="G2" s="16"/>
      <c r="H2" s="16"/>
      <c r="I2" s="16"/>
      <c r="J2" s="16"/>
      <c r="K2" s="16"/>
      <c r="L2" s="16"/>
      <c r="M2" s="16"/>
      <c r="N2" s="16"/>
      <c r="O2" s="16"/>
      <c r="Q2" s="386"/>
      <c r="R2" s="386"/>
      <c r="S2" s="386"/>
      <c r="T2" s="386"/>
      <c r="U2" s="386"/>
      <c r="V2" s="387"/>
      <c r="W2" s="296"/>
      <c r="X2" s="295"/>
      <c r="Y2" s="313"/>
      <c r="Z2" s="313"/>
      <c r="AA2" s="313"/>
      <c r="AB2" s="313"/>
      <c r="AC2" s="313"/>
      <c r="AD2" s="313"/>
      <c r="AE2" s="313"/>
      <c r="AF2" s="313"/>
      <c r="AG2" s="313"/>
      <c r="AH2" s="408"/>
      <c r="AI2" s="408"/>
      <c r="AJ2" s="408"/>
      <c r="AK2" s="408"/>
      <c r="AL2" s="408"/>
      <c r="AM2" s="408"/>
      <c r="AN2" s="408"/>
      <c r="AO2" s="408"/>
      <c r="AP2" s="408"/>
      <c r="AQ2" s="408"/>
      <c r="AR2" s="408"/>
      <c r="AS2" s="408"/>
      <c r="AT2" s="408"/>
      <c r="AU2" s="408"/>
      <c r="AV2" s="408"/>
      <c r="AW2" s="408"/>
      <c r="AX2" s="408"/>
      <c r="AY2" s="408"/>
      <c r="AZ2" s="408"/>
      <c r="BA2" s="408"/>
      <c r="BB2" s="408"/>
      <c r="BC2" s="408"/>
      <c r="BD2" s="408"/>
      <c r="BE2" s="408"/>
      <c r="BF2" s="408"/>
      <c r="BG2" s="408"/>
      <c r="BH2" s="408"/>
      <c r="BI2" s="408"/>
      <c r="BJ2" s="408"/>
      <c r="BK2" s="416"/>
      <c r="BL2" s="416"/>
      <c r="BM2" s="416"/>
      <c r="BN2" s="416"/>
      <c r="BO2" s="416"/>
      <c r="BP2" s="416"/>
      <c r="BQ2" s="416"/>
      <c r="BR2" s="416"/>
      <c r="BS2" s="416"/>
      <c r="BT2" s="416"/>
      <c r="BU2" s="416"/>
      <c r="BV2" s="416"/>
      <c r="BW2" s="416"/>
      <c r="BX2" s="416"/>
      <c r="BY2" s="416"/>
      <c r="BZ2" s="416"/>
      <c r="CA2" s="472"/>
      <c r="CB2" s="472"/>
      <c r="CC2" s="473"/>
      <c r="CD2" s="473"/>
      <c r="CE2" s="412"/>
      <c r="CF2" s="474"/>
      <c r="CG2" s="412"/>
      <c r="CH2" s="412"/>
      <c r="CI2" s="412"/>
      <c r="CJ2" s="412"/>
      <c r="CK2" s="412"/>
    </row>
    <row r="3" spans="1:89" s="114" customFormat="1" ht="8.25" customHeight="1" x14ac:dyDescent="0.2">
      <c r="A3" s="508" t="s">
        <v>190</v>
      </c>
      <c r="B3" s="509"/>
      <c r="C3" s="509"/>
      <c r="D3" s="509"/>
      <c r="E3" s="509"/>
      <c r="F3" s="509"/>
      <c r="G3" s="286"/>
      <c r="H3" s="18"/>
      <c r="I3" s="18"/>
      <c r="J3" s="18"/>
      <c r="K3" s="18"/>
      <c r="L3" s="18"/>
      <c r="M3" s="18"/>
      <c r="N3" s="18"/>
      <c r="O3" s="17"/>
      <c r="Q3" s="386"/>
      <c r="R3" s="386"/>
      <c r="S3" s="386"/>
      <c r="T3" s="386"/>
      <c r="U3" s="386"/>
      <c r="V3" s="387"/>
      <c r="W3" s="296"/>
      <c r="X3" s="295"/>
      <c r="Y3" s="297"/>
      <c r="Z3" s="297"/>
      <c r="AA3" s="297"/>
      <c r="AB3" s="297"/>
      <c r="AC3" s="297"/>
      <c r="AD3" s="297"/>
      <c r="AE3" s="297"/>
      <c r="AF3" s="297"/>
      <c r="AG3" s="297"/>
      <c r="AH3" s="404"/>
      <c r="AI3" s="404"/>
      <c r="AJ3" s="404"/>
      <c r="AK3" s="404"/>
      <c r="AL3" s="404"/>
      <c r="AM3" s="404"/>
      <c r="AN3" s="404"/>
      <c r="AO3" s="404"/>
      <c r="AP3" s="404"/>
      <c r="AQ3" s="404"/>
      <c r="AR3" s="404"/>
      <c r="AS3" s="404"/>
      <c r="AT3" s="404"/>
      <c r="AU3" s="404"/>
      <c r="AV3" s="404"/>
      <c r="AW3" s="404"/>
      <c r="AX3" s="404"/>
      <c r="AY3" s="404"/>
      <c r="AZ3" s="404"/>
      <c r="BA3" s="404"/>
      <c r="BB3" s="404"/>
      <c r="BC3" s="404"/>
      <c r="BD3" s="404"/>
      <c r="BE3" s="404"/>
      <c r="BF3" s="404"/>
      <c r="BG3" s="404"/>
      <c r="BH3" s="404"/>
      <c r="BI3" s="404"/>
      <c r="BJ3" s="404"/>
      <c r="CA3" s="475"/>
      <c r="CB3" s="475"/>
      <c r="CC3" s="476"/>
      <c r="CD3" s="476"/>
      <c r="CE3" s="211"/>
      <c r="CF3" s="477"/>
      <c r="CG3" s="211"/>
      <c r="CH3" s="211"/>
      <c r="CI3" s="211"/>
      <c r="CJ3" s="211"/>
      <c r="CK3" s="211"/>
    </row>
    <row r="4" spans="1:89" s="288" customFormat="1" ht="9.75" customHeight="1" x14ac:dyDescent="0.2">
      <c r="A4" s="509"/>
      <c r="B4" s="509"/>
      <c r="C4" s="509"/>
      <c r="D4" s="509"/>
      <c r="E4" s="509"/>
      <c r="F4" s="509"/>
      <c r="G4" s="287"/>
      <c r="H4" s="47"/>
      <c r="I4" s="47"/>
      <c r="J4" s="47"/>
      <c r="K4" s="47"/>
      <c r="L4" s="47"/>
      <c r="M4" s="47"/>
      <c r="N4" s="47"/>
      <c r="O4" s="47"/>
      <c r="Q4" s="388"/>
      <c r="R4" s="388"/>
      <c r="S4" s="388"/>
      <c r="T4" s="388"/>
      <c r="U4" s="388"/>
      <c r="V4" s="389"/>
      <c r="W4" s="299"/>
      <c r="X4" s="298"/>
      <c r="Y4" s="300"/>
      <c r="Z4" s="300"/>
      <c r="AA4" s="300"/>
      <c r="AB4" s="300"/>
      <c r="AC4" s="300"/>
      <c r="AD4" s="300"/>
      <c r="AE4" s="300"/>
      <c r="AF4" s="300"/>
      <c r="AG4" s="300"/>
      <c r="AH4" s="405"/>
      <c r="AI4" s="405"/>
      <c r="AJ4" s="405"/>
      <c r="AK4" s="405"/>
      <c r="AL4" s="405"/>
      <c r="AM4" s="405"/>
      <c r="AN4" s="405"/>
      <c r="AO4" s="405"/>
      <c r="AP4" s="405"/>
      <c r="AQ4" s="405"/>
      <c r="AR4" s="405"/>
      <c r="AS4" s="405"/>
      <c r="AT4" s="405"/>
      <c r="AU4" s="405"/>
      <c r="AV4" s="405"/>
      <c r="AW4" s="405"/>
      <c r="AX4" s="405"/>
      <c r="AY4" s="405"/>
      <c r="AZ4" s="405"/>
      <c r="BA4" s="405"/>
      <c r="BB4" s="405"/>
      <c r="BC4" s="405"/>
      <c r="BD4" s="405"/>
      <c r="BE4" s="405"/>
      <c r="BF4" s="405"/>
      <c r="BG4" s="405"/>
      <c r="BH4" s="405"/>
      <c r="BI4" s="405"/>
      <c r="BJ4" s="405"/>
      <c r="CA4" s="475"/>
      <c r="CB4" s="475"/>
      <c r="CC4" s="476"/>
      <c r="CD4" s="476"/>
      <c r="CE4" s="211"/>
      <c r="CF4" s="477"/>
      <c r="CG4" s="211"/>
      <c r="CH4" s="211"/>
      <c r="CI4" s="211"/>
      <c r="CJ4" s="211"/>
      <c r="CK4" s="211"/>
    </row>
    <row r="5" spans="1:89" s="288" customFormat="1" ht="9" customHeight="1" thickBot="1" x14ac:dyDescent="0.3">
      <c r="A5" s="289"/>
      <c r="B5" s="47"/>
      <c r="C5" s="47"/>
      <c r="D5" s="51"/>
      <c r="E5" s="47"/>
      <c r="F5" s="47"/>
      <c r="G5" s="47"/>
      <c r="H5" s="290"/>
      <c r="I5" s="290"/>
      <c r="J5" s="290"/>
      <c r="K5" s="290"/>
      <c r="L5" s="290"/>
      <c r="M5" s="290"/>
      <c r="N5" s="290"/>
      <c r="O5" s="291"/>
      <c r="Q5" s="388"/>
      <c r="R5" s="388"/>
      <c r="S5" s="388"/>
      <c r="T5" s="388"/>
      <c r="U5" s="388"/>
      <c r="V5" s="389"/>
      <c r="W5" s="299"/>
      <c r="X5" s="298"/>
      <c r="Y5" s="300"/>
      <c r="Z5" s="300"/>
      <c r="AA5" s="300"/>
      <c r="AB5" s="300"/>
      <c r="AC5" s="300"/>
      <c r="AD5" s="300"/>
      <c r="AE5" s="300"/>
      <c r="AF5" s="300"/>
      <c r="AG5" s="300"/>
      <c r="AH5" s="405"/>
      <c r="AI5" s="405"/>
      <c r="AJ5" s="405"/>
      <c r="AK5" s="405"/>
      <c r="AL5" s="405"/>
      <c r="AM5" s="405"/>
      <c r="AN5" s="405"/>
      <c r="AO5" s="405"/>
      <c r="AP5" s="405"/>
      <c r="AQ5" s="405"/>
      <c r="AR5" s="405"/>
      <c r="AS5" s="405"/>
      <c r="AT5" s="405"/>
      <c r="AU5" s="405"/>
      <c r="AV5" s="405"/>
      <c r="AW5" s="405"/>
      <c r="AX5" s="405"/>
      <c r="AY5" s="405"/>
      <c r="AZ5" s="405"/>
      <c r="BA5" s="405"/>
      <c r="BB5" s="405"/>
      <c r="BC5" s="405"/>
      <c r="BD5" s="405"/>
      <c r="BE5" s="405"/>
      <c r="BF5" s="405"/>
      <c r="BG5" s="405"/>
      <c r="BH5" s="405"/>
      <c r="BI5" s="405"/>
      <c r="BJ5" s="405"/>
      <c r="CA5" s="475"/>
      <c r="CB5" s="475"/>
      <c r="CC5" s="476"/>
      <c r="CD5" s="476"/>
      <c r="CE5" s="211"/>
      <c r="CF5" s="477"/>
      <c r="CG5" s="211"/>
      <c r="CH5" s="211"/>
      <c r="CI5" s="211"/>
      <c r="CJ5" s="211"/>
      <c r="CK5" s="211"/>
    </row>
    <row r="6" spans="1:89" s="114" customFormat="1" ht="6" customHeight="1" thickTop="1" x14ac:dyDescent="0.2">
      <c r="A6" s="28"/>
      <c r="B6" s="16"/>
      <c r="C6" s="517"/>
      <c r="D6" s="517"/>
      <c r="E6" s="361"/>
      <c r="F6" s="237"/>
      <c r="G6" s="16"/>
      <c r="H6" s="16"/>
      <c r="I6" s="494" t="s">
        <v>201</v>
      </c>
      <c r="J6" s="494"/>
      <c r="K6" s="494"/>
      <c r="L6" s="495"/>
      <c r="M6" s="514">
        <v>2025</v>
      </c>
      <c r="N6" s="87"/>
      <c r="O6" s="16"/>
      <c r="Q6" s="507" t="str">
        <f>IF(M6&gt;2025,CONCATENATE("Si prega di verificare sul sito medisuisse, se a causa di eventuali modifiche nelle aliquote contributive ecc., lo strumento può essere utilizzato per l’anno ",M6,"."),"")</f>
        <v/>
      </c>
      <c r="R6" s="507"/>
      <c r="S6" s="507"/>
      <c r="T6" s="507"/>
      <c r="U6" s="507"/>
      <c r="V6" s="507"/>
      <c r="W6" s="411"/>
      <c r="X6" s="411"/>
      <c r="Y6" s="297"/>
      <c r="Z6" s="297"/>
      <c r="AA6" s="297"/>
      <c r="AB6" s="297"/>
      <c r="AC6" s="297"/>
      <c r="AD6" s="297"/>
      <c r="AE6" s="297"/>
      <c r="AF6" s="297"/>
      <c r="AG6" s="297"/>
      <c r="AH6" s="404"/>
      <c r="AI6" s="404"/>
      <c r="AJ6" s="404"/>
      <c r="AK6" s="404"/>
      <c r="AL6" s="404"/>
      <c r="AM6" s="404"/>
      <c r="AN6" s="404"/>
      <c r="AO6" s="404"/>
      <c r="AP6" s="404"/>
      <c r="AQ6" s="404"/>
      <c r="AR6" s="404"/>
      <c r="AS6" s="404"/>
      <c r="AT6" s="404"/>
      <c r="AU6" s="404"/>
      <c r="AV6" s="404"/>
      <c r="AW6" s="404"/>
      <c r="AX6" s="404"/>
      <c r="AY6" s="404"/>
      <c r="AZ6" s="404"/>
      <c r="BA6" s="404"/>
      <c r="BB6" s="404"/>
      <c r="BC6" s="404"/>
      <c r="BD6" s="404"/>
      <c r="BE6" s="404"/>
      <c r="BF6" s="404"/>
      <c r="BG6" s="404"/>
      <c r="BH6" s="404"/>
      <c r="BI6" s="404"/>
      <c r="BJ6" s="404"/>
      <c r="CA6" s="475"/>
      <c r="CB6" s="475"/>
      <c r="CC6" s="476"/>
      <c r="CD6" s="476"/>
      <c r="CE6" s="211"/>
      <c r="CF6" s="477"/>
      <c r="CG6" s="211"/>
      <c r="CH6" s="211"/>
      <c r="CI6" s="211"/>
      <c r="CJ6" s="211"/>
      <c r="CK6" s="211"/>
    </row>
    <row r="7" spans="1:89" s="114" customFormat="1" ht="15" customHeight="1" x14ac:dyDescent="0.25">
      <c r="A7" s="28"/>
      <c r="B7" s="16"/>
      <c r="C7" s="236"/>
      <c r="D7" s="327" t="s">
        <v>191</v>
      </c>
      <c r="E7" s="368"/>
      <c r="F7" s="333" t="str">
        <f>IF(E7="","  (Formato: XXXXX.0X)",IF(LEN(INT(E7))=5,"","  formato incorretto!"))</f>
        <v xml:space="preserve">  (Formato: XXXXX.0X)</v>
      </c>
      <c r="G7" s="16"/>
      <c r="H7" s="238"/>
      <c r="I7" s="494"/>
      <c r="J7" s="494"/>
      <c r="K7" s="494"/>
      <c r="L7" s="495"/>
      <c r="M7" s="515"/>
      <c r="N7" s="16"/>
      <c r="O7" s="23"/>
      <c r="Q7" s="507"/>
      <c r="R7" s="507"/>
      <c r="S7" s="507"/>
      <c r="T7" s="507"/>
      <c r="U7" s="507"/>
      <c r="V7" s="507"/>
      <c r="W7" s="411"/>
      <c r="X7" s="411"/>
      <c r="Y7" s="449" t="s">
        <v>220</v>
      </c>
      <c r="Z7" s="450"/>
      <c r="AA7" s="450"/>
      <c r="AB7" s="450"/>
      <c r="AC7" s="450"/>
      <c r="AD7" s="450"/>
      <c r="AE7" s="450"/>
      <c r="AF7" s="450"/>
      <c r="AG7" s="450"/>
      <c r="AH7" s="490">
        <v>6.4</v>
      </c>
      <c r="AI7" s="490"/>
      <c r="AJ7" s="490"/>
      <c r="AK7" s="404"/>
      <c r="AL7" s="404"/>
      <c r="AM7" s="404"/>
      <c r="AN7" s="404"/>
      <c r="AO7" s="404"/>
      <c r="AP7" s="404"/>
      <c r="AQ7" s="404"/>
      <c r="AR7" s="404"/>
      <c r="AS7" s="404"/>
      <c r="AT7" s="404"/>
      <c r="AU7" s="404"/>
      <c r="AV7" s="404"/>
      <c r="AW7" s="404"/>
      <c r="AX7" s="404"/>
      <c r="AY7" s="404"/>
      <c r="AZ7" s="404"/>
      <c r="BA7" s="404"/>
      <c r="BB7" s="404"/>
      <c r="BC7" s="404"/>
      <c r="BD7" s="404"/>
      <c r="BE7" s="404"/>
      <c r="BF7" s="404"/>
      <c r="BG7" s="404"/>
      <c r="BH7" s="404"/>
      <c r="BI7" s="404"/>
      <c r="BJ7" s="404"/>
      <c r="CA7" s="475"/>
      <c r="CB7" s="475"/>
      <c r="CC7" s="476"/>
      <c r="CD7" s="476"/>
      <c r="CE7" s="211"/>
      <c r="CF7" s="477"/>
      <c r="CG7" s="211"/>
      <c r="CH7" s="211"/>
      <c r="CI7" s="211"/>
      <c r="CJ7" s="211"/>
      <c r="CK7" s="211"/>
    </row>
    <row r="8" spans="1:89" s="114" customFormat="1" ht="6" customHeight="1" x14ac:dyDescent="0.2">
      <c r="A8" s="28"/>
      <c r="B8" s="16"/>
      <c r="C8" s="236"/>
      <c r="D8" s="284"/>
      <c r="E8" s="362"/>
      <c r="F8" s="237"/>
      <c r="G8" s="16"/>
      <c r="H8" s="16"/>
      <c r="I8" s="494"/>
      <c r="J8" s="494"/>
      <c r="K8" s="494"/>
      <c r="L8" s="495"/>
      <c r="M8" s="515"/>
      <c r="N8" s="52"/>
      <c r="O8" s="24"/>
      <c r="Q8" s="507"/>
      <c r="R8" s="507"/>
      <c r="S8" s="507"/>
      <c r="T8" s="507"/>
      <c r="U8" s="507"/>
      <c r="V8" s="507"/>
      <c r="W8" s="411"/>
      <c r="X8" s="411"/>
      <c r="Y8" s="297"/>
      <c r="Z8" s="297"/>
      <c r="AA8" s="297"/>
      <c r="AB8" s="297"/>
      <c r="AC8" s="297"/>
      <c r="AD8" s="297"/>
      <c r="AE8" s="297"/>
      <c r="AF8" s="297"/>
      <c r="AG8" s="297"/>
      <c r="AH8" s="404"/>
      <c r="AI8" s="404"/>
      <c r="AJ8" s="404"/>
      <c r="AK8" s="404"/>
      <c r="AL8" s="404"/>
      <c r="AM8" s="404"/>
      <c r="AN8" s="404"/>
      <c r="AO8" s="404"/>
      <c r="AP8" s="404"/>
      <c r="AQ8" s="404"/>
      <c r="AR8" s="404"/>
      <c r="AS8" s="404"/>
      <c r="AT8" s="404"/>
      <c r="AU8" s="404"/>
      <c r="AV8" s="404"/>
      <c r="AW8" s="404"/>
      <c r="AX8" s="404"/>
      <c r="AY8" s="404"/>
      <c r="AZ8" s="404"/>
      <c r="BA8" s="404"/>
      <c r="BB8" s="404"/>
      <c r="BC8" s="404"/>
      <c r="BD8" s="404"/>
      <c r="BE8" s="404"/>
      <c r="BF8" s="404"/>
      <c r="BG8" s="404"/>
      <c r="BH8" s="404"/>
      <c r="BI8" s="404"/>
      <c r="BJ8" s="404"/>
      <c r="CA8" s="475"/>
      <c r="CB8" s="475"/>
      <c r="CC8" s="476"/>
      <c r="CD8" s="476"/>
      <c r="CE8" s="211"/>
      <c r="CF8" s="477"/>
      <c r="CG8" s="211"/>
      <c r="CH8" s="211"/>
      <c r="CI8" s="211"/>
      <c r="CJ8" s="211"/>
      <c r="CK8" s="211"/>
    </row>
    <row r="9" spans="1:89" s="114" customFormat="1" ht="6" customHeight="1" thickBot="1" x14ac:dyDescent="0.25">
      <c r="A9" s="28"/>
      <c r="B9" s="16"/>
      <c r="C9" s="236"/>
      <c r="D9" s="284"/>
      <c r="E9" s="282"/>
      <c r="F9" s="237"/>
      <c r="G9" s="16"/>
      <c r="H9" s="16"/>
      <c r="I9" s="494"/>
      <c r="J9" s="494"/>
      <c r="K9" s="494"/>
      <c r="L9" s="495"/>
      <c r="M9" s="516"/>
      <c r="N9" s="52"/>
      <c r="O9" s="24"/>
      <c r="Q9" s="507"/>
      <c r="R9" s="507"/>
      <c r="S9" s="507"/>
      <c r="T9" s="507"/>
      <c r="U9" s="507"/>
      <c r="V9" s="507"/>
      <c r="W9" s="411"/>
      <c r="X9" s="411"/>
      <c r="Y9" s="297"/>
      <c r="Z9" s="297"/>
      <c r="AA9" s="297"/>
      <c r="AB9" s="297"/>
      <c r="AC9" s="297"/>
      <c r="AD9" s="297"/>
      <c r="AE9" s="297"/>
      <c r="AF9" s="297"/>
      <c r="AG9" s="297"/>
      <c r="AH9" s="404"/>
      <c r="AI9" s="404"/>
      <c r="AJ9" s="404"/>
      <c r="AK9" s="404"/>
      <c r="AL9" s="404"/>
      <c r="AM9" s="404"/>
      <c r="AN9" s="404"/>
      <c r="AO9" s="404"/>
      <c r="AP9" s="404"/>
      <c r="AQ9" s="404"/>
      <c r="AR9" s="404"/>
      <c r="AS9" s="404"/>
      <c r="AT9" s="404"/>
      <c r="AU9" s="404"/>
      <c r="AV9" s="404"/>
      <c r="AW9" s="404"/>
      <c r="AX9" s="404"/>
      <c r="AY9" s="404"/>
      <c r="AZ9" s="404"/>
      <c r="BA9" s="404"/>
      <c r="BB9" s="404"/>
      <c r="BC9" s="404"/>
      <c r="BD9" s="404"/>
      <c r="BE9" s="404"/>
      <c r="BF9" s="404"/>
      <c r="BG9" s="404"/>
      <c r="BH9" s="404"/>
      <c r="BI9" s="404"/>
      <c r="BJ9" s="404"/>
      <c r="CA9" s="475"/>
      <c r="CB9" s="475"/>
      <c r="CC9" s="476"/>
      <c r="CD9" s="476"/>
      <c r="CE9" s="211"/>
      <c r="CF9" s="477"/>
      <c r="CG9" s="211"/>
      <c r="CH9" s="211"/>
      <c r="CI9" s="211"/>
      <c r="CJ9" s="211"/>
      <c r="CK9" s="211"/>
    </row>
    <row r="10" spans="1:89" s="114" customFormat="1" ht="6" customHeight="1" thickTop="1" x14ac:dyDescent="0.2">
      <c r="A10" s="28"/>
      <c r="B10" s="16"/>
      <c r="C10" s="236"/>
      <c r="D10" s="284"/>
      <c r="E10" s="363"/>
      <c r="F10" s="364"/>
      <c r="G10" s="16"/>
      <c r="H10" s="16"/>
      <c r="I10" s="52"/>
      <c r="J10" s="16"/>
      <c r="K10" s="16"/>
      <c r="L10" s="52"/>
      <c r="M10" s="52"/>
      <c r="N10" s="52"/>
      <c r="O10" s="24"/>
      <c r="Q10" s="507"/>
      <c r="R10" s="507"/>
      <c r="S10" s="507"/>
      <c r="T10" s="507"/>
      <c r="U10" s="507"/>
      <c r="V10" s="507"/>
      <c r="W10" s="411"/>
      <c r="X10" s="411"/>
      <c r="Y10" s="297"/>
      <c r="Z10" s="297"/>
      <c r="AA10" s="297"/>
      <c r="AB10" s="297"/>
      <c r="AC10" s="297"/>
      <c r="AD10" s="297"/>
      <c r="AE10" s="297"/>
      <c r="AF10" s="297"/>
      <c r="AG10" s="297"/>
      <c r="AH10" s="404"/>
      <c r="AI10" s="404"/>
      <c r="AJ10" s="404"/>
      <c r="AK10" s="404"/>
      <c r="AL10" s="404"/>
      <c r="AM10" s="404"/>
      <c r="AN10" s="404"/>
      <c r="AO10" s="404"/>
      <c r="AP10" s="404"/>
      <c r="AQ10" s="404"/>
      <c r="AR10" s="404"/>
      <c r="AS10" s="404"/>
      <c r="AT10" s="404"/>
      <c r="AU10" s="404"/>
      <c r="AV10" s="404"/>
      <c r="AW10" s="404"/>
      <c r="AX10" s="404"/>
      <c r="AY10" s="404"/>
      <c r="AZ10" s="404"/>
      <c r="BA10" s="404"/>
      <c r="BB10" s="404"/>
      <c r="BC10" s="404"/>
      <c r="BD10" s="404"/>
      <c r="BE10" s="404"/>
      <c r="BF10" s="404"/>
      <c r="BG10" s="404"/>
      <c r="BH10" s="404"/>
      <c r="BI10" s="404"/>
      <c r="BJ10" s="404"/>
      <c r="CA10" s="475"/>
      <c r="CB10" s="475"/>
      <c r="CC10" s="476"/>
      <c r="CD10" s="476"/>
      <c r="CE10" s="211"/>
      <c r="CF10" s="477"/>
      <c r="CG10" s="211"/>
      <c r="CH10" s="211"/>
      <c r="CI10" s="211"/>
      <c r="CJ10" s="211"/>
      <c r="CK10" s="211"/>
    </row>
    <row r="11" spans="1:89" s="114" customFormat="1" ht="15.75" customHeight="1" x14ac:dyDescent="0.2">
      <c r="A11" s="28"/>
      <c r="B11" s="16"/>
      <c r="C11" s="280"/>
      <c r="D11" s="435" t="s">
        <v>192</v>
      </c>
      <c r="E11" s="505"/>
      <c r="F11" s="506"/>
      <c r="G11" s="512" t="str">
        <f>IF(M6&lt;2025,CONCATENATE("A causa di modifiche dell'età di riferimento, lo strumento non può essere utilizzato per l’anno ",M6,"."),"")</f>
        <v/>
      </c>
      <c r="H11" s="513"/>
      <c r="I11" s="513"/>
      <c r="J11" s="513"/>
      <c r="K11" s="513"/>
      <c r="L11" s="321"/>
      <c r="M11" s="321"/>
      <c r="N11" s="218"/>
      <c r="O11" s="87">
        <f>IF('Scheda 1'!C13="",0,1)</f>
        <v>0</v>
      </c>
      <c r="Q11" s="507"/>
      <c r="R11" s="507"/>
      <c r="S11" s="507"/>
      <c r="T11" s="507"/>
      <c r="U11" s="507"/>
      <c r="V11" s="507"/>
      <c r="W11" s="411"/>
      <c r="X11" s="411"/>
      <c r="Y11" s="449" t="s">
        <v>219</v>
      </c>
      <c r="Z11" s="297"/>
      <c r="AA11" s="297"/>
      <c r="AB11" s="297"/>
      <c r="AC11" s="297"/>
      <c r="AD11" s="297"/>
      <c r="AE11" s="297"/>
      <c r="AF11" s="297"/>
      <c r="AG11" s="297"/>
      <c r="AH11" s="490">
        <v>5.3</v>
      </c>
      <c r="AI11" s="490"/>
      <c r="AJ11" s="490"/>
      <c r="AK11" s="404"/>
      <c r="AL11" s="404"/>
      <c r="AM11" s="404"/>
      <c r="AN11" s="404"/>
      <c r="AO11" s="404"/>
      <c r="AP11" s="404"/>
      <c r="AQ11" s="404"/>
      <c r="AR11" s="404"/>
      <c r="AS11" s="404"/>
      <c r="AT11" s="404"/>
      <c r="AU11" s="404"/>
      <c r="AV11" s="404"/>
      <c r="AW11" s="404"/>
      <c r="AX11" s="404"/>
      <c r="AY11" s="404"/>
      <c r="AZ11" s="404"/>
      <c r="BA11" s="404"/>
      <c r="BB11" s="404"/>
      <c r="BC11" s="404"/>
      <c r="BD11" s="404"/>
      <c r="BE11" s="404"/>
      <c r="BF11" s="404"/>
      <c r="BG11" s="404"/>
      <c r="BH11" s="404"/>
      <c r="BI11" s="404"/>
      <c r="BJ11" s="404"/>
      <c r="CA11" s="475"/>
      <c r="CB11" s="475"/>
      <c r="CC11" s="476"/>
      <c r="CD11" s="476"/>
      <c r="CE11" s="211"/>
      <c r="CF11" s="477"/>
      <c r="CG11" s="211"/>
      <c r="CH11" s="211"/>
      <c r="CI11" s="211"/>
      <c r="CJ11" s="211"/>
      <c r="CK11" s="211"/>
    </row>
    <row r="12" spans="1:89" s="114" customFormat="1" ht="6" customHeight="1" x14ac:dyDescent="0.2">
      <c r="A12" s="28"/>
      <c r="B12" s="16"/>
      <c r="C12" s="281"/>
      <c r="D12" s="281"/>
      <c r="E12" s="365"/>
      <c r="F12" s="366"/>
      <c r="G12" s="512"/>
      <c r="H12" s="513"/>
      <c r="I12" s="513"/>
      <c r="J12" s="513"/>
      <c r="K12" s="513"/>
      <c r="L12" s="52"/>
      <c r="M12" s="52"/>
      <c r="N12" s="52"/>
      <c r="O12" s="88"/>
      <c r="Q12" s="507"/>
      <c r="R12" s="507"/>
      <c r="S12" s="507"/>
      <c r="T12" s="507"/>
      <c r="U12" s="507"/>
      <c r="V12" s="507"/>
      <c r="W12" s="411"/>
      <c r="X12" s="411"/>
      <c r="Y12" s="297"/>
      <c r="Z12" s="297"/>
      <c r="AA12" s="297"/>
      <c r="AB12" s="297"/>
      <c r="AC12" s="297"/>
      <c r="AD12" s="297"/>
      <c r="AE12" s="297"/>
      <c r="AF12" s="297"/>
      <c r="AG12" s="297"/>
      <c r="AH12" s="404"/>
      <c r="AI12" s="404"/>
      <c r="AJ12" s="404"/>
      <c r="AK12" s="404"/>
      <c r="AL12" s="404"/>
      <c r="AM12" s="404"/>
      <c r="AN12" s="404"/>
      <c r="AO12" s="404"/>
      <c r="AP12" s="404"/>
      <c r="AQ12" s="404"/>
      <c r="AR12" s="404"/>
      <c r="AS12" s="404"/>
      <c r="AT12" s="404"/>
      <c r="AU12" s="404"/>
      <c r="AV12" s="404"/>
      <c r="AW12" s="404"/>
      <c r="AX12" s="404"/>
      <c r="AY12" s="404"/>
      <c r="AZ12" s="404"/>
      <c r="BA12" s="404"/>
      <c r="BB12" s="404"/>
      <c r="BC12" s="404"/>
      <c r="BD12" s="404"/>
      <c r="BE12" s="404"/>
      <c r="BF12" s="404"/>
      <c r="BG12" s="404"/>
      <c r="BH12" s="404"/>
      <c r="BI12" s="404"/>
      <c r="BJ12" s="404"/>
      <c r="CA12" s="475"/>
      <c r="CB12" s="475"/>
      <c r="CC12" s="476"/>
      <c r="CD12" s="476"/>
      <c r="CE12" s="211"/>
      <c r="CF12" s="477"/>
      <c r="CG12" s="211"/>
      <c r="CH12" s="211"/>
      <c r="CI12" s="211"/>
      <c r="CJ12" s="211"/>
      <c r="CK12" s="211"/>
    </row>
    <row r="13" spans="1:89" s="114" customFormat="1" ht="15.75" customHeight="1" x14ac:dyDescent="0.2">
      <c r="A13" s="28"/>
      <c r="B13" s="16"/>
      <c r="C13" s="280"/>
      <c r="D13" s="281"/>
      <c r="E13" s="505"/>
      <c r="F13" s="506"/>
      <c r="G13" s="512"/>
      <c r="H13" s="513"/>
      <c r="I13" s="513"/>
      <c r="J13" s="513"/>
      <c r="K13" s="513"/>
      <c r="L13" s="312"/>
      <c r="M13" s="312"/>
      <c r="N13" s="52"/>
      <c r="O13" s="89">
        <f>IF('Scheda 1'!C15="",0,1)</f>
        <v>0</v>
      </c>
      <c r="Q13" s="507"/>
      <c r="R13" s="507"/>
      <c r="S13" s="507"/>
      <c r="T13" s="507"/>
      <c r="U13" s="507"/>
      <c r="V13" s="507"/>
      <c r="W13" s="411"/>
      <c r="X13" s="411"/>
      <c r="Y13" s="297"/>
      <c r="Z13" s="297"/>
      <c r="AA13" s="297"/>
      <c r="AB13" s="297"/>
      <c r="AC13" s="297"/>
      <c r="AD13" s="297"/>
      <c r="AE13" s="297"/>
      <c r="AF13" s="297"/>
      <c r="AG13" s="297"/>
      <c r="AH13" s="404"/>
      <c r="AI13" s="404"/>
      <c r="AJ13" s="404"/>
      <c r="AK13" s="404"/>
      <c r="AL13" s="404"/>
      <c r="AM13" s="404"/>
      <c r="AN13" s="404"/>
      <c r="AO13" s="404"/>
      <c r="AP13" s="404"/>
      <c r="AQ13" s="404"/>
      <c r="AR13" s="404"/>
      <c r="AS13" s="404"/>
      <c r="AT13" s="404"/>
      <c r="AU13" s="404"/>
      <c r="AV13" s="404"/>
      <c r="AW13" s="404"/>
      <c r="AX13" s="404"/>
      <c r="AY13" s="404"/>
      <c r="AZ13" s="404"/>
      <c r="BA13" s="404"/>
      <c r="BB13" s="404"/>
      <c r="BC13" s="404"/>
      <c r="BD13" s="404"/>
      <c r="BE13" s="404"/>
      <c r="BF13" s="404"/>
      <c r="BG13" s="404"/>
      <c r="BH13" s="404"/>
      <c r="BI13" s="404"/>
      <c r="BJ13" s="404"/>
      <c r="CA13" s="475"/>
      <c r="CB13" s="475"/>
      <c r="CC13" s="476"/>
      <c r="CD13" s="476"/>
      <c r="CE13" s="211"/>
      <c r="CF13" s="477"/>
      <c r="CG13" s="211"/>
      <c r="CH13" s="211"/>
      <c r="CI13" s="211"/>
      <c r="CJ13" s="211"/>
      <c r="CK13" s="211"/>
    </row>
    <row r="14" spans="1:89" s="114" customFormat="1" ht="6" customHeight="1" x14ac:dyDescent="0.2">
      <c r="A14" s="28"/>
      <c r="B14" s="16"/>
      <c r="C14" s="281"/>
      <c r="D14" s="281"/>
      <c r="E14" s="365"/>
      <c r="F14" s="367"/>
      <c r="G14" s="512"/>
      <c r="H14" s="513"/>
      <c r="I14" s="513"/>
      <c r="J14" s="513"/>
      <c r="K14" s="513"/>
      <c r="L14" s="53"/>
      <c r="M14" s="53"/>
      <c r="N14" s="53"/>
      <c r="O14" s="89"/>
      <c r="Q14" s="507"/>
      <c r="R14" s="507"/>
      <c r="S14" s="507"/>
      <c r="T14" s="507"/>
      <c r="U14" s="507"/>
      <c r="V14" s="507"/>
      <c r="W14" s="411"/>
      <c r="X14" s="411"/>
      <c r="Y14" s="297"/>
      <c r="Z14" s="297"/>
      <c r="AA14" s="297"/>
      <c r="AB14" s="297"/>
      <c r="AC14" s="297"/>
      <c r="AD14" s="297"/>
      <c r="AE14" s="297"/>
      <c r="AF14" s="297"/>
      <c r="AG14" s="297"/>
      <c r="AH14" s="404"/>
      <c r="AI14" s="404"/>
      <c r="AJ14" s="404"/>
      <c r="AK14" s="404"/>
      <c r="AL14" s="404"/>
      <c r="AM14" s="404"/>
      <c r="AN14" s="404"/>
      <c r="AO14" s="404"/>
      <c r="AP14" s="404"/>
      <c r="AQ14" s="404"/>
      <c r="AR14" s="404"/>
      <c r="AS14" s="404"/>
      <c r="AT14" s="404"/>
      <c r="AU14" s="404"/>
      <c r="AV14" s="404"/>
      <c r="AW14" s="404"/>
      <c r="AX14" s="404"/>
      <c r="AY14" s="404"/>
      <c r="AZ14" s="404"/>
      <c r="BA14" s="404"/>
      <c r="BB14" s="404"/>
      <c r="BC14" s="404"/>
      <c r="BD14" s="404"/>
      <c r="BE14" s="404"/>
      <c r="BF14" s="404"/>
      <c r="BG14" s="404"/>
      <c r="BH14" s="404"/>
      <c r="BI14" s="404"/>
      <c r="BJ14" s="404"/>
      <c r="CA14" s="475"/>
      <c r="CB14" s="475"/>
      <c r="CC14" s="476"/>
      <c r="CD14" s="476"/>
      <c r="CE14" s="211"/>
      <c r="CF14" s="477"/>
      <c r="CG14" s="211"/>
      <c r="CH14" s="211"/>
      <c r="CI14" s="211"/>
      <c r="CJ14" s="211"/>
      <c r="CK14" s="211"/>
    </row>
    <row r="15" spans="1:89" s="114" customFormat="1" ht="15.75" customHeight="1" x14ac:dyDescent="0.25">
      <c r="A15" s="28"/>
      <c r="B15" s="16"/>
      <c r="C15" s="280"/>
      <c r="D15" s="281"/>
      <c r="E15" s="505"/>
      <c r="F15" s="506"/>
      <c r="G15" s="512"/>
      <c r="H15" s="513"/>
      <c r="I15" s="513"/>
      <c r="J15" s="513"/>
      <c r="K15" s="513"/>
      <c r="L15" s="285"/>
      <c r="M15" s="444"/>
      <c r="N15" s="53"/>
      <c r="O15" s="89">
        <f>IF('Scheda 1'!C17="",0,1)</f>
        <v>0</v>
      </c>
      <c r="Q15" s="507"/>
      <c r="R15" s="507"/>
      <c r="S15" s="507"/>
      <c r="T15" s="507"/>
      <c r="U15" s="507"/>
      <c r="V15" s="507"/>
      <c r="W15" s="411"/>
      <c r="X15" s="411"/>
      <c r="Y15" s="297"/>
      <c r="Z15" s="297"/>
      <c r="AA15" s="297"/>
      <c r="AB15" s="297"/>
      <c r="AC15" s="297"/>
      <c r="AD15" s="297"/>
      <c r="AE15" s="297"/>
      <c r="AF15" s="297"/>
      <c r="AG15" s="297"/>
      <c r="AH15" s="404"/>
      <c r="AI15" s="404"/>
      <c r="AJ15" s="404"/>
      <c r="AK15" s="404"/>
      <c r="AL15" s="404"/>
      <c r="AM15" s="404"/>
      <c r="AN15" s="404"/>
      <c r="AO15" s="404"/>
      <c r="AP15" s="404"/>
      <c r="AQ15" s="404"/>
      <c r="AR15" s="404"/>
      <c r="AS15" s="404"/>
      <c r="AT15" s="404"/>
      <c r="AU15" s="404"/>
      <c r="AV15" s="404"/>
      <c r="AW15" s="404"/>
      <c r="AX15" s="404"/>
      <c r="AY15" s="404"/>
      <c r="AZ15" s="404"/>
      <c r="BA15" s="404"/>
      <c r="BB15" s="404"/>
      <c r="BC15" s="404"/>
      <c r="BD15" s="404"/>
      <c r="BE15" s="404"/>
      <c r="BF15" s="404"/>
      <c r="BG15" s="404"/>
      <c r="BH15" s="404"/>
      <c r="BI15" s="404"/>
      <c r="BJ15" s="404"/>
      <c r="CA15" s="475"/>
      <c r="CB15" s="475"/>
      <c r="CC15" s="476"/>
      <c r="CD15" s="476"/>
      <c r="CE15" s="211"/>
      <c r="CF15" s="477"/>
      <c r="CG15" s="211"/>
      <c r="CH15" s="211"/>
      <c r="CI15" s="211"/>
      <c r="CJ15" s="211"/>
      <c r="CK15" s="211"/>
    </row>
    <row r="16" spans="1:89" s="114" customFormat="1" ht="6" customHeight="1" x14ac:dyDescent="0.2">
      <c r="A16" s="28"/>
      <c r="B16" s="16"/>
      <c r="C16" s="281"/>
      <c r="D16" s="281"/>
      <c r="E16" s="365"/>
      <c r="F16" s="367"/>
      <c r="G16" s="512"/>
      <c r="H16" s="513"/>
      <c r="I16" s="513"/>
      <c r="J16" s="513"/>
      <c r="K16" s="513"/>
      <c r="L16" s="285"/>
      <c r="M16" s="445"/>
      <c r="N16" s="53"/>
      <c r="O16" s="88"/>
      <c r="Q16" s="507"/>
      <c r="R16" s="507"/>
      <c r="S16" s="507"/>
      <c r="T16" s="507"/>
      <c r="U16" s="507"/>
      <c r="V16" s="507"/>
      <c r="W16" s="411"/>
      <c r="X16" s="411"/>
      <c r="Y16" s="297"/>
      <c r="Z16" s="297"/>
      <c r="AA16" s="297"/>
      <c r="AB16" s="297"/>
      <c r="AC16" s="297"/>
      <c r="AD16" s="297"/>
      <c r="AE16" s="297"/>
      <c r="AF16" s="297"/>
      <c r="AG16" s="297"/>
      <c r="AH16" s="404"/>
      <c r="AI16" s="404"/>
      <c r="AJ16" s="404"/>
      <c r="AK16" s="404"/>
      <c r="AL16" s="404"/>
      <c r="AM16" s="404"/>
      <c r="AN16" s="404"/>
      <c r="AO16" s="404"/>
      <c r="AP16" s="404"/>
      <c r="AQ16" s="404"/>
      <c r="AR16" s="404"/>
      <c r="AS16" s="404"/>
      <c r="AT16" s="404"/>
      <c r="AU16" s="404"/>
      <c r="AV16" s="404"/>
      <c r="AW16" s="404"/>
      <c r="AX16" s="404"/>
      <c r="AY16" s="404"/>
      <c r="AZ16" s="404"/>
      <c r="BA16" s="404"/>
      <c r="BB16" s="404"/>
      <c r="BC16" s="404"/>
      <c r="BD16" s="404"/>
      <c r="BE16" s="404"/>
      <c r="BF16" s="404"/>
      <c r="BG16" s="404"/>
      <c r="BH16" s="404"/>
      <c r="BI16" s="404"/>
      <c r="BJ16" s="404"/>
      <c r="CA16" s="475"/>
      <c r="CB16" s="475"/>
      <c r="CC16" s="476"/>
      <c r="CD16" s="476"/>
      <c r="CE16" s="211"/>
      <c r="CF16" s="477"/>
      <c r="CG16" s="211"/>
      <c r="CH16" s="211"/>
      <c r="CI16" s="211"/>
      <c r="CJ16" s="211"/>
      <c r="CK16" s="211"/>
    </row>
    <row r="17" spans="1:89" s="114" customFormat="1" ht="15.75" customHeight="1" x14ac:dyDescent="0.2">
      <c r="A17" s="28"/>
      <c r="B17" s="16"/>
      <c r="C17" s="280"/>
      <c r="D17" s="281"/>
      <c r="E17" s="510"/>
      <c r="F17" s="511"/>
      <c r="G17" s="512"/>
      <c r="H17" s="513"/>
      <c r="I17" s="513"/>
      <c r="J17" s="513"/>
      <c r="K17" s="513"/>
      <c r="L17" s="283"/>
      <c r="M17" s="446"/>
      <c r="N17" s="283"/>
      <c r="O17" s="89">
        <f>IF('Scheda 1'!C19="",0,1)</f>
        <v>0</v>
      </c>
      <c r="Q17" s="507"/>
      <c r="R17" s="507"/>
      <c r="S17" s="507"/>
      <c r="T17" s="507"/>
      <c r="U17" s="507"/>
      <c r="V17" s="507"/>
      <c r="W17" s="296"/>
      <c r="X17" s="295"/>
      <c r="Y17" s="334">
        <v>2</v>
      </c>
      <c r="Z17" s="311"/>
      <c r="AA17" s="297"/>
      <c r="AB17" s="297"/>
      <c r="AC17" s="297"/>
      <c r="AD17" s="297"/>
      <c r="AE17" s="297"/>
      <c r="AF17" s="297"/>
      <c r="AG17" s="297"/>
      <c r="AH17" s="404"/>
      <c r="AI17" s="404"/>
      <c r="AJ17" s="404"/>
      <c r="AK17" s="404"/>
      <c r="AL17" s="404"/>
      <c r="AM17" s="404"/>
      <c r="AN17" s="404"/>
      <c r="AO17" s="404"/>
      <c r="AP17" s="404"/>
      <c r="AQ17" s="404"/>
      <c r="AR17" s="404"/>
      <c r="AS17" s="404"/>
      <c r="AT17" s="404"/>
      <c r="AU17" s="404"/>
      <c r="AV17" s="404"/>
      <c r="AW17" s="404"/>
      <c r="AX17" s="404"/>
      <c r="AY17" s="404"/>
      <c r="AZ17" s="404"/>
      <c r="BA17" s="404"/>
      <c r="BB17" s="404"/>
      <c r="BC17" s="404"/>
      <c r="BD17" s="404"/>
      <c r="BE17" s="404"/>
      <c r="BF17" s="404"/>
      <c r="BG17" s="404"/>
      <c r="BH17" s="404"/>
      <c r="BI17" s="404"/>
      <c r="BJ17" s="404"/>
      <c r="CA17" s="475"/>
      <c r="CB17" s="475"/>
      <c r="CC17" s="476"/>
      <c r="CD17" s="476"/>
      <c r="CE17" s="211"/>
      <c r="CF17" s="477"/>
      <c r="CG17" s="211"/>
      <c r="CH17" s="211"/>
      <c r="CI17" s="211"/>
      <c r="CJ17" s="211"/>
      <c r="CK17" s="211"/>
    </row>
    <row r="18" spans="1:89" s="114" customFormat="1" ht="7.5" customHeight="1" x14ac:dyDescent="0.2">
      <c r="A18" s="28"/>
      <c r="B18" s="16"/>
      <c r="C18" s="216"/>
      <c r="D18" s="496" t="str">
        <f>IF(AD43=0,"","Persone non ancora tenute a pagare contributi AVS non su questo elenco! (v. scheda ’Minorenne')")</f>
        <v/>
      </c>
      <c r="E18" s="496"/>
      <c r="F18" s="496"/>
      <c r="G18" s="496"/>
      <c r="H18" s="496"/>
      <c r="I18" s="496"/>
      <c r="J18" s="496"/>
      <c r="K18" s="496"/>
      <c r="L18" s="496"/>
      <c r="M18" s="221"/>
      <c r="N18" s="221"/>
      <c r="O18" s="16"/>
      <c r="Q18" s="386"/>
      <c r="R18" s="386"/>
      <c r="S18" s="386"/>
      <c r="T18" s="386"/>
      <c r="U18" s="386"/>
      <c r="V18" s="387"/>
      <c r="W18" s="296"/>
      <c r="X18" s="295"/>
      <c r="Y18" s="297"/>
      <c r="Z18" s="297"/>
      <c r="AA18" s="297"/>
      <c r="AB18" s="297"/>
      <c r="AC18" s="297"/>
      <c r="AD18" s="297"/>
      <c r="AE18" s="297"/>
      <c r="AF18" s="297"/>
      <c r="AG18" s="297"/>
      <c r="AH18" s="404"/>
      <c r="AI18" s="404"/>
      <c r="AJ18" s="404"/>
      <c r="AK18" s="404"/>
      <c r="AL18" s="404"/>
      <c r="AM18" s="404"/>
      <c r="AN18" s="404"/>
      <c r="AO18" s="404"/>
      <c r="AP18" s="404"/>
      <c r="AQ18" s="404"/>
      <c r="AR18" s="404"/>
      <c r="AS18" s="404"/>
      <c r="AT18" s="404"/>
      <c r="AU18" s="404"/>
      <c r="AV18" s="404"/>
      <c r="AW18" s="404"/>
      <c r="AX18" s="404"/>
      <c r="AY18" s="404"/>
      <c r="AZ18" s="404"/>
      <c r="BA18" s="404"/>
      <c r="BB18" s="404"/>
      <c r="BC18" s="404"/>
      <c r="BD18" s="404"/>
      <c r="BE18" s="404"/>
      <c r="BF18" s="404"/>
      <c r="BG18" s="404"/>
      <c r="BH18" s="404"/>
      <c r="BI18" s="404"/>
      <c r="BJ18" s="404"/>
      <c r="CA18" s="475"/>
      <c r="CB18" s="475"/>
      <c r="CC18" s="476"/>
      <c r="CD18" s="476"/>
      <c r="CE18" s="211"/>
      <c r="CF18" s="477"/>
      <c r="CG18" s="211"/>
      <c r="CH18" s="211"/>
      <c r="CI18" s="211"/>
      <c r="CJ18" s="211"/>
      <c r="CK18" s="211"/>
    </row>
    <row r="19" spans="1:89" ht="6.75" customHeight="1" x14ac:dyDescent="0.2">
      <c r="B19" s="16"/>
      <c r="C19" s="16"/>
      <c r="D19" s="497"/>
      <c r="E19" s="497"/>
      <c r="F19" s="497"/>
      <c r="G19" s="497"/>
      <c r="H19" s="497"/>
      <c r="I19" s="497"/>
      <c r="J19" s="497"/>
      <c r="K19" s="497"/>
      <c r="L19" s="497"/>
      <c r="M19" s="68"/>
      <c r="N19" s="68"/>
      <c r="O19" s="16"/>
    </row>
    <row r="20" spans="1:89" s="242" customFormat="1" ht="21.75" customHeight="1" x14ac:dyDescent="0.2">
      <c r="B20" s="224"/>
      <c r="C20" s="225"/>
      <c r="D20" s="499" t="s">
        <v>127</v>
      </c>
      <c r="E20" s="499" t="s">
        <v>85</v>
      </c>
      <c r="F20" s="499" t="s">
        <v>193</v>
      </c>
      <c r="G20" s="499" t="s">
        <v>214</v>
      </c>
      <c r="H20" s="499" t="s">
        <v>194</v>
      </c>
      <c r="I20" s="499" t="s">
        <v>195</v>
      </c>
      <c r="J20" s="499" t="s">
        <v>196</v>
      </c>
      <c r="K20" s="491" t="s">
        <v>197</v>
      </c>
      <c r="L20" s="491" t="s">
        <v>198</v>
      </c>
      <c r="M20" s="491" t="s">
        <v>199</v>
      </c>
      <c r="N20" s="502" t="s">
        <v>200</v>
      </c>
      <c r="O20" s="241"/>
      <c r="P20" s="114"/>
      <c r="Q20" s="386"/>
      <c r="R20" s="386"/>
      <c r="S20" s="386"/>
      <c r="T20" s="386"/>
      <c r="U20" s="386"/>
      <c r="V20" s="387"/>
      <c r="W20" s="302"/>
      <c r="X20" s="301"/>
      <c r="Y20" s="297"/>
      <c r="Z20" s="297"/>
      <c r="AA20" s="297"/>
      <c r="AB20" s="297"/>
      <c r="AC20" s="297"/>
      <c r="AD20" s="297"/>
      <c r="AE20" s="297"/>
      <c r="AF20" s="297"/>
      <c r="AG20" s="297"/>
      <c r="AH20" s="404"/>
      <c r="AI20" s="404"/>
      <c r="AJ20" s="404"/>
      <c r="AK20" s="404"/>
      <c r="AL20" s="404"/>
      <c r="AM20" s="404"/>
      <c r="AN20" s="404"/>
      <c r="AO20" s="404"/>
      <c r="AP20" s="404"/>
      <c r="AQ20" s="404"/>
      <c r="AR20" s="404"/>
      <c r="AS20" s="404"/>
      <c r="AT20" s="404"/>
      <c r="AU20" s="404"/>
      <c r="AV20" s="404"/>
      <c r="AW20" s="404"/>
      <c r="AX20" s="404"/>
      <c r="AY20" s="404"/>
      <c r="AZ20" s="404"/>
      <c r="BA20" s="404"/>
      <c r="BB20" s="404"/>
      <c r="BC20" s="404"/>
      <c r="BD20" s="404"/>
      <c r="BE20" s="404"/>
      <c r="BF20" s="404"/>
      <c r="BG20" s="404"/>
      <c r="BH20" s="404"/>
      <c r="BI20" s="404"/>
      <c r="BJ20" s="404"/>
      <c r="CA20" s="475"/>
      <c r="CB20" s="475"/>
      <c r="CC20" s="476"/>
      <c r="CD20" s="476"/>
      <c r="CE20" s="478"/>
      <c r="CF20" s="477"/>
      <c r="CG20" s="478"/>
      <c r="CH20" s="478"/>
      <c r="CI20" s="478"/>
      <c r="CJ20" s="478"/>
      <c r="CK20" s="478"/>
    </row>
    <row r="21" spans="1:89" s="242" customFormat="1" ht="33" customHeight="1" x14ac:dyDescent="0.2">
      <c r="B21" s="224"/>
      <c r="C21" s="225"/>
      <c r="D21" s="500"/>
      <c r="E21" s="500"/>
      <c r="F21" s="500"/>
      <c r="G21" s="500"/>
      <c r="H21" s="500"/>
      <c r="I21" s="500"/>
      <c r="J21" s="500"/>
      <c r="K21" s="492"/>
      <c r="L21" s="492"/>
      <c r="M21" s="492"/>
      <c r="N21" s="503"/>
      <c r="O21" s="241"/>
      <c r="P21" s="114"/>
      <c r="Q21" s="386"/>
      <c r="R21" s="386"/>
      <c r="S21" s="386"/>
      <c r="T21" s="386"/>
      <c r="U21" s="386"/>
      <c r="V21" s="387"/>
      <c r="W21" s="302"/>
      <c r="X21" s="301"/>
      <c r="Y21" s="297"/>
      <c r="Z21" s="297"/>
      <c r="AA21" s="297"/>
      <c r="AB21" s="297"/>
      <c r="AC21" s="297"/>
      <c r="AD21" s="297"/>
      <c r="AE21" s="297"/>
      <c r="AF21" s="297"/>
      <c r="AG21" s="297"/>
      <c r="AH21" s="404"/>
      <c r="AI21" s="404"/>
      <c r="AJ21" s="404"/>
      <c r="AK21" s="404"/>
      <c r="AL21" s="404"/>
      <c r="AM21" s="404"/>
      <c r="AN21" s="404"/>
      <c r="AO21" s="404"/>
      <c r="AP21" s="404"/>
      <c r="AQ21" s="404"/>
      <c r="AR21" s="404"/>
      <c r="AS21" s="404"/>
      <c r="AT21" s="404"/>
      <c r="AU21" s="404"/>
      <c r="AV21" s="404"/>
      <c r="AW21" s="404"/>
      <c r="AX21" s="404"/>
      <c r="AY21" s="404"/>
      <c r="AZ21" s="404"/>
      <c r="BA21" s="404"/>
      <c r="BB21" s="404"/>
      <c r="BC21" s="404"/>
      <c r="BD21" s="404"/>
      <c r="BE21" s="404"/>
      <c r="BF21" s="404"/>
      <c r="BG21" s="404"/>
      <c r="BH21" s="404"/>
      <c r="BI21" s="404"/>
      <c r="BJ21" s="404"/>
      <c r="CA21" s="475"/>
      <c r="CB21" s="475"/>
      <c r="CC21" s="476"/>
      <c r="CD21" s="476"/>
      <c r="CE21" s="478"/>
      <c r="CF21" s="477"/>
      <c r="CG21" s="478"/>
      <c r="CH21" s="478"/>
      <c r="CI21" s="478"/>
      <c r="CJ21" s="478"/>
      <c r="CK21" s="478"/>
    </row>
    <row r="22" spans="1:89" s="242" customFormat="1" ht="14.25" customHeight="1" x14ac:dyDescent="0.25">
      <c r="B22" s="224"/>
      <c r="C22" s="225"/>
      <c r="D22" s="501"/>
      <c r="E22" s="501"/>
      <c r="F22" s="501"/>
      <c r="G22" s="501"/>
      <c r="H22" s="501"/>
      <c r="I22" s="501"/>
      <c r="J22" s="501"/>
      <c r="K22" s="493"/>
      <c r="L22" s="493"/>
      <c r="M22" s="493"/>
      <c r="N22" s="504"/>
      <c r="O22" s="241"/>
      <c r="P22" s="114"/>
      <c r="Q22" s="440" t="s">
        <v>202</v>
      </c>
      <c r="R22" s="440"/>
      <c r="S22" s="440"/>
      <c r="T22" s="386"/>
      <c r="U22" s="390" t="s">
        <v>203</v>
      </c>
      <c r="V22" s="391"/>
      <c r="W22" s="302"/>
      <c r="X22" s="301"/>
      <c r="Y22" s="297"/>
      <c r="Z22" s="297"/>
      <c r="AA22" s="297"/>
      <c r="AB22" s="297"/>
      <c r="AC22" s="297"/>
      <c r="AD22" s="297"/>
      <c r="AE22" s="297"/>
      <c r="AF22" s="297"/>
      <c r="AG22" s="297"/>
      <c r="AH22" s="404"/>
      <c r="AI22" s="404"/>
      <c r="AJ22" s="404"/>
      <c r="AK22" s="404"/>
      <c r="AL22" s="404"/>
      <c r="AM22" s="404"/>
      <c r="AN22" s="404"/>
      <c r="AO22" s="404"/>
      <c r="AP22" s="404"/>
      <c r="AQ22" s="404"/>
      <c r="AR22" s="404"/>
      <c r="AS22" s="404"/>
      <c r="AT22" s="404"/>
      <c r="AU22" s="404"/>
      <c r="AV22" s="404"/>
      <c r="AW22" s="404"/>
      <c r="AX22" s="404"/>
      <c r="AY22" s="404"/>
      <c r="AZ22" s="404"/>
      <c r="BA22" s="404"/>
      <c r="BB22" s="404"/>
      <c r="BC22" s="404"/>
      <c r="BD22" s="404"/>
      <c r="BE22" s="404"/>
      <c r="BF22" s="404"/>
      <c r="BG22" s="404"/>
      <c r="BH22" s="404"/>
      <c r="BI22" s="404"/>
      <c r="BJ22" s="404"/>
      <c r="CA22" s="475"/>
      <c r="CB22" s="475"/>
      <c r="CC22" s="476"/>
      <c r="CD22" s="476"/>
      <c r="CE22" s="478"/>
      <c r="CF22" s="477"/>
      <c r="CG22" s="478"/>
      <c r="CH22" s="478"/>
      <c r="CI22" s="478"/>
      <c r="CJ22" s="478"/>
      <c r="CK22" s="478"/>
    </row>
    <row r="23" spans="1:89" s="244" customFormat="1" ht="11.25" customHeight="1" x14ac:dyDescent="0.25">
      <c r="B23" s="229"/>
      <c r="C23" s="229"/>
      <c r="D23" s="230">
        <v>1</v>
      </c>
      <c r="E23" s="230">
        <v>2</v>
      </c>
      <c r="F23" s="230">
        <v>3</v>
      </c>
      <c r="G23" s="230">
        <v>4</v>
      </c>
      <c r="H23" s="230">
        <v>5</v>
      </c>
      <c r="I23" s="235">
        <v>6</v>
      </c>
      <c r="J23" s="230">
        <v>7</v>
      </c>
      <c r="K23" s="230">
        <v>8</v>
      </c>
      <c r="L23" s="235">
        <v>9</v>
      </c>
      <c r="M23" s="235">
        <v>10</v>
      </c>
      <c r="N23" s="235">
        <v>11</v>
      </c>
      <c r="O23" s="229"/>
      <c r="P23" s="243"/>
      <c r="Q23" s="498"/>
      <c r="R23" s="498"/>
      <c r="S23" s="498"/>
      <c r="T23" s="386"/>
      <c r="U23" s="401"/>
      <c r="V23" s="402"/>
      <c r="W23" s="294"/>
      <c r="X23" s="303"/>
      <c r="Y23" s="304" t="s">
        <v>101</v>
      </c>
      <c r="Z23" s="304" t="s">
        <v>102</v>
      </c>
      <c r="AA23" s="304" t="s">
        <v>103</v>
      </c>
      <c r="AB23" s="304" t="s">
        <v>104</v>
      </c>
      <c r="AC23" s="304" t="s">
        <v>105</v>
      </c>
      <c r="AD23" s="304" t="s">
        <v>106</v>
      </c>
      <c r="AE23" s="304" t="s">
        <v>109</v>
      </c>
      <c r="AF23" s="304" t="s">
        <v>107</v>
      </c>
      <c r="AG23" s="304" t="s">
        <v>108</v>
      </c>
      <c r="AH23" s="406" t="s">
        <v>118</v>
      </c>
      <c r="AI23" s="406" t="s">
        <v>118</v>
      </c>
      <c r="AJ23" s="406" t="s">
        <v>118</v>
      </c>
      <c r="AK23" s="406" t="s">
        <v>119</v>
      </c>
      <c r="AL23" s="406" t="s">
        <v>119</v>
      </c>
      <c r="AM23" s="406" t="s">
        <v>119</v>
      </c>
      <c r="AN23" s="406" t="s">
        <v>56</v>
      </c>
      <c r="AO23" s="406" t="s">
        <v>120</v>
      </c>
      <c r="AP23" s="406" t="s">
        <v>120</v>
      </c>
      <c r="AQ23" s="406" t="s">
        <v>120</v>
      </c>
      <c r="AR23" s="406" t="s">
        <v>121</v>
      </c>
      <c r="AS23" s="406" t="s">
        <v>121</v>
      </c>
      <c r="AT23" s="406" t="s">
        <v>121</v>
      </c>
      <c r="AU23" s="406" t="s">
        <v>56</v>
      </c>
      <c r="AV23" s="406" t="s">
        <v>122</v>
      </c>
      <c r="AW23" s="406" t="s">
        <v>122</v>
      </c>
      <c r="AX23" s="406" t="s">
        <v>122</v>
      </c>
      <c r="AY23" s="406" t="s">
        <v>123</v>
      </c>
      <c r="AZ23" s="406" t="s">
        <v>123</v>
      </c>
      <c r="BA23" s="406" t="s">
        <v>123</v>
      </c>
      <c r="BB23" s="406" t="s">
        <v>56</v>
      </c>
      <c r="BC23" s="406" t="s">
        <v>124</v>
      </c>
      <c r="BD23" s="406" t="s">
        <v>124</v>
      </c>
      <c r="BE23" s="406" t="s">
        <v>124</v>
      </c>
      <c r="BF23" s="406" t="s">
        <v>125</v>
      </c>
      <c r="BG23" s="406" t="s">
        <v>125</v>
      </c>
      <c r="BH23" s="406" t="s">
        <v>125</v>
      </c>
      <c r="BI23" s="406" t="s">
        <v>56</v>
      </c>
      <c r="BJ23" s="406" t="s">
        <v>77</v>
      </c>
      <c r="CA23" s="479">
        <v>22265</v>
      </c>
      <c r="CB23" s="480">
        <v>23532</v>
      </c>
      <c r="CC23" s="481">
        <v>64</v>
      </c>
      <c r="CD23" s="481"/>
      <c r="CE23" s="480"/>
      <c r="CF23" s="482"/>
      <c r="CG23" s="480" t="s">
        <v>242</v>
      </c>
      <c r="CH23" s="480" t="s">
        <v>243</v>
      </c>
      <c r="CI23" s="480"/>
      <c r="CJ23" s="480"/>
      <c r="CK23" s="480" t="s">
        <v>244</v>
      </c>
    </row>
    <row r="24" spans="1:89" ht="18" customHeight="1" x14ac:dyDescent="0.2">
      <c r="B24" s="16"/>
      <c r="C24" s="226">
        <v>1</v>
      </c>
      <c r="D24" s="277"/>
      <c r="E24" s="277"/>
      <c r="F24" s="328"/>
      <c r="G24" s="329"/>
      <c r="H24" s="442"/>
      <c r="I24" s="331"/>
      <c r="J24" s="331"/>
      <c r="K24" s="331"/>
      <c r="L24" s="331"/>
      <c r="M24" s="331"/>
      <c r="N24" s="417" t="str">
        <f>IF(('Scheda 1'!E$40+'Scheda 1'!F$40+'Scheda 1'!G$40+'Scheda 1'!J$40+'Scheda 1'!K$40+'Scheda 1'!N$40+'Scheda 1'!O$40+'Scheda 1'!P$40+'Scheda 1'!Q$40)=0,"","X")</f>
        <v/>
      </c>
      <c r="O24" s="241"/>
      <c r="Q24" s="403" t="str">
        <f>IF(Y24=11,"1a",IF(Z24=12,"1b",IF(AA24=13,"1c",IF(AB24=14,"1d",""))))</f>
        <v/>
      </c>
      <c r="R24" s="403" t="str">
        <f>IF(AC24=21,"2a",IF(AD24=22,"2b",IF(CK24="2c","2c","")))</f>
        <v/>
      </c>
      <c r="S24" s="403" t="str">
        <f>IF(AF24=31,"3a",IF(AG24=32,"3b",""))</f>
        <v/>
      </c>
      <c r="T24" s="392"/>
      <c r="U24" s="393" t="s">
        <v>101</v>
      </c>
      <c r="V24" s="394" t="s">
        <v>204</v>
      </c>
      <c r="W24" s="293"/>
      <c r="X24" s="305"/>
      <c r="Y24" s="306">
        <f>IF(AND(D24&lt;&gt;"",F24=""),11,0)</f>
        <v>0</v>
      </c>
      <c r="Z24" s="306">
        <f>IF(F24="",0,IF((LEFT(F24,3)*1)&lt;&gt;756,12,0))</f>
        <v>0</v>
      </c>
      <c r="AA24" s="306">
        <f>IF(D24="",0,IF(LEN(F24)&lt;&gt;16,13,IF(F24="",0,IF(OR(MID(F24,4,1)&lt;&gt;".",MID(F24,9,1)&lt;&gt;".",MID(F24,14,1)&lt;&gt;"."),13,0))))</f>
        <v>0</v>
      </c>
      <c r="AB24" s="306">
        <f>IF(F24="",0,IF((ROUND(((LEFT(F24,1)*1+MID(F24,2,1)*3+MID(F24,3,1)*1+MID(F24,5,1)*3+MID(F24,6,1)*1+MID(F24,7,1)*3+MID(F24,8,1)*1+MID(F24,10,1)*3+MID(F24,11,1)*1+MID(F24,12,1)*3+MID(F24,13,1)*1+MID(F24,15,1)*3)/10+0.4),0)*10)-(LEFT(F24,1)*1+MID(F24,2,1)*3+MID(F24,3,1)*1+MID(F24,5,1)*3+MID(F24,6,1)*1+MID(F24,7,1)*3+MID(F24,8,1)*1+MID(F24,10,1)*3+MID(F24,11,1)*1+MID(F24,12,1)*3+MID(F24,13,1)*1+MID(F24,15,1)*3)&lt;&gt;RIGHT(F24,1)*1,14,0))</f>
        <v>0</v>
      </c>
      <c r="AC24" s="306">
        <f>IF(AND(D24&lt;&gt;"",G24=""),21,0)</f>
        <v>0</v>
      </c>
      <c r="AD24" s="306">
        <f>IF(AC24=21,0,IF(YEAR(G24)&gt;($M$6-18),22,0))</f>
        <v>0</v>
      </c>
      <c r="AE24" s="306">
        <f>IF(AC24=21,0,IF(AD24=22,0,IF(AND(H24="M",$M$6-YEAR(G24)=65),23,IF(AND(H24="F",$M$6-YEAR(G24)=64),23,0))))</f>
        <v>0</v>
      </c>
      <c r="AF24" s="306">
        <f>IF(AND(D24&lt;&gt;"",H24=""),31,0)</f>
        <v>0</v>
      </c>
      <c r="AG24" s="306">
        <f>IF(AND(H24&lt;&gt;"",AND(H24&lt;&gt;"M",H24&lt;&gt;"F")),32,0)</f>
        <v>0</v>
      </c>
      <c r="AH24" s="404" t="str">
        <f>MID($I24,1,1)</f>
        <v/>
      </c>
      <c r="AI24" s="404" t="str">
        <f>MID($I24,2,1)</f>
        <v/>
      </c>
      <c r="AJ24" s="404" t="str">
        <f>MID($I24,3,1)</f>
        <v/>
      </c>
      <c r="AK24" s="404" t="e">
        <f>_xlfn.UNICODE(AH24)</f>
        <v>#VALUE!</v>
      </c>
      <c r="AL24" s="404" t="e">
        <f>_xlfn.UNICODE(AI24)</f>
        <v>#VALUE!</v>
      </c>
      <c r="AM24" s="404" t="e">
        <f>_xlfn.UNICODE(AJ24)</f>
        <v>#VALUE!</v>
      </c>
      <c r="AN24" s="404">
        <f>COUNTIF(AK24:AM24,44)</f>
        <v>0</v>
      </c>
      <c r="AO24" s="404" t="str">
        <f>MID($J24,1,1)</f>
        <v/>
      </c>
      <c r="AP24" s="404" t="str">
        <f>MID($J24,2,1)</f>
        <v/>
      </c>
      <c r="AQ24" s="404" t="str">
        <f>MID($J24,3,1)</f>
        <v/>
      </c>
      <c r="AR24" s="404" t="e">
        <f>_xlfn.UNICODE(AO24)</f>
        <v>#VALUE!</v>
      </c>
      <c r="AS24" s="404" t="e">
        <f>_xlfn.UNICODE(AP24)</f>
        <v>#VALUE!</v>
      </c>
      <c r="AT24" s="404" t="e">
        <f>_xlfn.UNICODE(AQ24)</f>
        <v>#VALUE!</v>
      </c>
      <c r="AU24" s="404">
        <f>COUNTIF(AR24:AT24,44)</f>
        <v>0</v>
      </c>
      <c r="AV24" s="404" t="str">
        <f>MID($K24,1,1)</f>
        <v/>
      </c>
      <c r="AW24" s="404" t="str">
        <f>MID($K24,2,1)</f>
        <v/>
      </c>
      <c r="AX24" s="404" t="str">
        <f>MID($K24,3,1)</f>
        <v/>
      </c>
      <c r="AY24" s="404" t="e">
        <f>_xlfn.UNICODE(AV24)</f>
        <v>#VALUE!</v>
      </c>
      <c r="AZ24" s="404" t="e">
        <f>_xlfn.UNICODE(AW24)</f>
        <v>#VALUE!</v>
      </c>
      <c r="BA24" s="404" t="e">
        <f>_xlfn.UNICODE(AX24)</f>
        <v>#VALUE!</v>
      </c>
      <c r="BB24" s="404">
        <f>COUNTIF(AY24:BA24,44)</f>
        <v>0</v>
      </c>
      <c r="BC24" s="404" t="str">
        <f>MID($L24,1,1)</f>
        <v/>
      </c>
      <c r="BD24" s="404" t="str">
        <f>MID($L24,2,1)</f>
        <v/>
      </c>
      <c r="BE24" s="404" t="str">
        <f>MID($L24,3,1)</f>
        <v/>
      </c>
      <c r="BF24" s="404" t="e">
        <f>_xlfn.UNICODE(BC24)</f>
        <v>#VALUE!</v>
      </c>
      <c r="BG24" s="404" t="e">
        <f>_xlfn.UNICODE(BD24)</f>
        <v>#VALUE!</v>
      </c>
      <c r="BH24" s="404" t="e">
        <f>_xlfn.UNICODE(BE24)</f>
        <v>#VALUE!</v>
      </c>
      <c r="BI24" s="404">
        <f>COUNTIF(BF24:BH24,44)</f>
        <v>0</v>
      </c>
      <c r="BJ24" s="404">
        <f>AN24+AU24+BB24+BI24</f>
        <v>0</v>
      </c>
      <c r="CA24" s="479">
        <v>22296</v>
      </c>
      <c r="CB24" s="480">
        <v>23533</v>
      </c>
      <c r="CC24" s="481" t="s">
        <v>245</v>
      </c>
      <c r="CD24" s="483">
        <v>45778</v>
      </c>
      <c r="CE24" s="480">
        <v>2025</v>
      </c>
      <c r="CF24" s="484"/>
      <c r="CG24" s="480" t="str">
        <f>IF(MONTH(G24)=12,"",IF($M$6-YEAR(G24)=65,"2c",""))</f>
        <v/>
      </c>
      <c r="CH24" s="480">
        <f>YEAR(G24)*12+MONTH(G24)</f>
        <v>22801</v>
      </c>
      <c r="CI24" s="485" t="e">
        <f>IF(CH24&gt;23568,YEAR(G24)+65,VLOOKUP(CH24,$CB$24:$CE$59,4))</f>
        <v>#N/A</v>
      </c>
      <c r="CJ24" s="480" t="str">
        <f>IF(CH24&lt;23533,"",IF(AND(CH24&gt;23568,MONTH(G24)=12),"",IF(AND(CH24&gt;23568,$M$6-YEAR(G24)=65),"2c",IF($M$6=CI24,"2c",""))))</f>
        <v/>
      </c>
      <c r="CK24" s="480" t="str">
        <f>IF(H24="","",IF(H24="M",CG24,IF(H24="F",CJ24,"")))</f>
        <v/>
      </c>
    </row>
    <row r="25" spans="1:89" s="61" customFormat="1" ht="18" customHeight="1" x14ac:dyDescent="0.2">
      <c r="B25" s="24"/>
      <c r="C25" s="226">
        <v>2</v>
      </c>
      <c r="D25" s="277"/>
      <c r="E25" s="277"/>
      <c r="F25" s="328"/>
      <c r="G25" s="329"/>
      <c r="H25" s="330"/>
      <c r="I25" s="331"/>
      <c r="J25" s="331"/>
      <c r="K25" s="331"/>
      <c r="L25" s="331"/>
      <c r="M25" s="331"/>
      <c r="N25" s="417" t="str">
        <f>IF(('Scheda 2'!E$40+'Scheda 2'!F$40+'Scheda 2'!G$40+'Scheda 2'!J$40+'Scheda 2'!K$40+'Scheda 2'!N$40+'Scheda 2'!O$40+'Scheda 2'!P$40+'Scheda 2'!Q$40)=0,"","X")</f>
        <v/>
      </c>
      <c r="O25" s="241"/>
      <c r="P25" s="114"/>
      <c r="Q25" s="403" t="str">
        <f t="shared" ref="Q25:Q41" si="0">IF(Y25=11,"1a",IF(Z25=12,"1b",IF(AA25=13,"1c",IF(AB25=14,"1d",""))))</f>
        <v/>
      </c>
      <c r="R25" s="403" t="str">
        <f t="shared" ref="R25:R41" si="1">IF(AC25=21,"2a",IF(AD25=22,"2b",IF(CK25="2c","2c","")))</f>
        <v/>
      </c>
      <c r="S25" s="403" t="str">
        <f t="shared" ref="S25:S41" si="2">IF(AF25=31,"3a",IF(AG25=32,"3b",""))</f>
        <v/>
      </c>
      <c r="T25" s="392"/>
      <c r="U25" s="393" t="s">
        <v>102</v>
      </c>
      <c r="V25" s="394" t="s">
        <v>205</v>
      </c>
      <c r="W25" s="293"/>
      <c r="X25" s="305"/>
      <c r="Y25" s="306">
        <f t="shared" ref="Y25:Y41" si="3">IF(AND(D25&lt;&gt;"",F25=""),11,0)</f>
        <v>0</v>
      </c>
      <c r="Z25" s="306">
        <f t="shared" ref="Z25:Z41" si="4">IF(F25="",0,IF((LEFT(F25,3)*1)&lt;&gt;756,12,0))</f>
        <v>0</v>
      </c>
      <c r="AA25" s="306">
        <f t="shared" ref="AA25:AA41" si="5">IF(F25="",0,IF(OR(MID(F25,4,1)&lt;&gt;".",MID(F25,9,1)&lt;&gt;".",MID(F25,14,1)&lt;&gt;"."),13,0))</f>
        <v>0</v>
      </c>
      <c r="AB25" s="306">
        <f t="shared" ref="AB25:AB41" si="6">IF(F25="",0,IF((ROUND(((LEFT(F25,1)*1+MID(F25,2,1)*3+MID(F25,3,1)*1+MID(F25,5,1)*3+MID(F25,6,1)*1+MID(F25,7,1)*3+MID(F25,8,1)*1+MID(F25,10,1)*3+MID(F25,11,1)*1+MID(F25,12,1)*3+MID(F25,13,1)*1+MID(F25,15,1)*3)/10+0.4),0)*10)-(LEFT(F25,1)*1+MID(F25,2,1)*3+MID(F25,3,1)*1+MID(F25,5,1)*3+MID(F25,6,1)*1+MID(F25,7,1)*3+MID(F25,8,1)*1+MID(F25,10,1)*3+MID(F25,11,1)*1+MID(F25,12,1)*3+MID(F25,13,1)*1+MID(F25,15,1)*3)&lt;&gt;RIGHT(F25,1)*1,14,0))</f>
        <v>0</v>
      </c>
      <c r="AC25" s="306">
        <f t="shared" ref="AC25:AC41" si="7">IF(AND(D25&lt;&gt;"",G25=""),21,0)</f>
        <v>0</v>
      </c>
      <c r="AD25" s="306">
        <f t="shared" ref="AD25:AD41" si="8">IF(AC25=21,0,IF(YEAR(G25)&gt;($M$6-18),22,0))</f>
        <v>0</v>
      </c>
      <c r="AE25" s="306">
        <f t="shared" ref="AE25:AE41" si="9">IF(AC25=21,0,IF(AD25=22,0,IF(AND(H25="M",$M$6-YEAR(G25)=65),23,IF(AND(H25="F",$M$6-YEAR(G25)=64),23,0))))</f>
        <v>0</v>
      </c>
      <c r="AF25" s="306">
        <f t="shared" ref="AF25:AF41" si="10">IF(AND(D25&lt;&gt;"",H25=""),31,0)</f>
        <v>0</v>
      </c>
      <c r="AG25" s="306">
        <f t="shared" ref="AG25:AG41" si="11">IF(AND(H25&lt;&gt;"",AND(H25&lt;&gt;"M",H25&lt;&gt;"F")),32,0)</f>
        <v>0</v>
      </c>
      <c r="AH25" s="404" t="str">
        <f t="shared" ref="AH25:AH41" si="12">MID($I25,1,1)</f>
        <v/>
      </c>
      <c r="AI25" s="404" t="str">
        <f t="shared" ref="AI25:AI41" si="13">MID($I25,2,1)</f>
        <v/>
      </c>
      <c r="AJ25" s="404" t="str">
        <f t="shared" ref="AJ25:AJ41" si="14">MID($I25,3,1)</f>
        <v/>
      </c>
      <c r="AK25" s="404" t="e">
        <f t="shared" ref="AK25:AK41" si="15">_xlfn.UNICODE(AH25)</f>
        <v>#VALUE!</v>
      </c>
      <c r="AL25" s="404" t="e">
        <f t="shared" ref="AL25:AL41" si="16">_xlfn.UNICODE(AI25)</f>
        <v>#VALUE!</v>
      </c>
      <c r="AM25" s="404" t="e">
        <f t="shared" ref="AM25:AM41" si="17">_xlfn.UNICODE(AJ25)</f>
        <v>#VALUE!</v>
      </c>
      <c r="AN25" s="404">
        <f t="shared" ref="AN25:AN41" si="18">COUNTIF(AK25:AM25,44)</f>
        <v>0</v>
      </c>
      <c r="AO25" s="404" t="str">
        <f t="shared" ref="AO25:AO41" si="19">MID($J25,1,1)</f>
        <v/>
      </c>
      <c r="AP25" s="404" t="str">
        <f t="shared" ref="AP25:AP41" si="20">MID($J25,2,1)</f>
        <v/>
      </c>
      <c r="AQ25" s="404" t="str">
        <f t="shared" ref="AQ25:AQ41" si="21">MID($J25,3,1)</f>
        <v/>
      </c>
      <c r="AR25" s="404" t="e">
        <f t="shared" ref="AR25:AR41" si="22">_xlfn.UNICODE(AO25)</f>
        <v>#VALUE!</v>
      </c>
      <c r="AS25" s="404" t="e">
        <f t="shared" ref="AS25:AS41" si="23">_xlfn.UNICODE(AP25)</f>
        <v>#VALUE!</v>
      </c>
      <c r="AT25" s="404" t="e">
        <f t="shared" ref="AT25:AT41" si="24">_xlfn.UNICODE(AQ25)</f>
        <v>#VALUE!</v>
      </c>
      <c r="AU25" s="404">
        <f t="shared" ref="AU25:AU41" si="25">COUNTIF(AR25:AT25,44)</f>
        <v>0</v>
      </c>
      <c r="AV25" s="404" t="str">
        <f t="shared" ref="AV25:AV41" si="26">MID($K25,1,1)</f>
        <v/>
      </c>
      <c r="AW25" s="404" t="str">
        <f t="shared" ref="AW25:AW41" si="27">MID($K25,2,1)</f>
        <v/>
      </c>
      <c r="AX25" s="404" t="str">
        <f t="shared" ref="AX25:AX41" si="28">MID($K25,3,1)</f>
        <v/>
      </c>
      <c r="AY25" s="404" t="e">
        <f t="shared" ref="AY25:AY41" si="29">_xlfn.UNICODE(AV25)</f>
        <v>#VALUE!</v>
      </c>
      <c r="AZ25" s="404" t="e">
        <f t="shared" ref="AZ25:AZ41" si="30">_xlfn.UNICODE(AW25)</f>
        <v>#VALUE!</v>
      </c>
      <c r="BA25" s="404" t="e">
        <f t="shared" ref="BA25:BA41" si="31">_xlfn.UNICODE(AX25)</f>
        <v>#VALUE!</v>
      </c>
      <c r="BB25" s="404">
        <f t="shared" ref="BB25:BB41" si="32">COUNTIF(AY25:BA25,44)</f>
        <v>0</v>
      </c>
      <c r="BC25" s="404" t="str">
        <f t="shared" ref="BC25:BC41" si="33">MID($L25,1,1)</f>
        <v/>
      </c>
      <c r="BD25" s="404" t="str">
        <f t="shared" ref="BD25:BD41" si="34">MID($L25,2,1)</f>
        <v/>
      </c>
      <c r="BE25" s="404" t="str">
        <f t="shared" ref="BE25:BE41" si="35">MID($L25,3,1)</f>
        <v/>
      </c>
      <c r="BF25" s="404" t="e">
        <f t="shared" ref="BF25:BF41" si="36">_xlfn.UNICODE(BC25)</f>
        <v>#VALUE!</v>
      </c>
      <c r="BG25" s="404" t="e">
        <f t="shared" ref="BG25:BG41" si="37">_xlfn.UNICODE(BD25)</f>
        <v>#VALUE!</v>
      </c>
      <c r="BH25" s="404" t="e">
        <f t="shared" ref="BH25:BH41" si="38">_xlfn.UNICODE(BE25)</f>
        <v>#VALUE!</v>
      </c>
      <c r="BI25" s="404">
        <f t="shared" ref="BI25:BI41" si="39">COUNTIF(BF25:BH25,44)</f>
        <v>0</v>
      </c>
      <c r="BJ25" s="404">
        <f t="shared" ref="BJ25:BJ41" si="40">AN25+AU25+BB25+BI25</f>
        <v>0</v>
      </c>
      <c r="CA25" s="479">
        <v>22327</v>
      </c>
      <c r="CB25" s="480">
        <v>23534</v>
      </c>
      <c r="CC25" s="481" t="s">
        <v>245</v>
      </c>
      <c r="CD25" s="483">
        <v>45809</v>
      </c>
      <c r="CE25" s="480">
        <v>2025</v>
      </c>
      <c r="CF25" s="484"/>
      <c r="CG25" s="480" t="str">
        <f t="shared" ref="CG25:CG41" si="41">IF(MONTH(G25)=12,"",IF($M$6-YEAR(G25)=65,"2c",""))</f>
        <v/>
      </c>
      <c r="CH25" s="480">
        <f t="shared" ref="CH25:CH41" si="42">YEAR(G25)*12+MONTH(G25)</f>
        <v>22801</v>
      </c>
      <c r="CI25" s="485" t="e">
        <f t="shared" ref="CI25:CI41" si="43">IF(CH25&gt;23568,YEAR(G25)+65,VLOOKUP(CH25,$CB$24:$CE$59,4))</f>
        <v>#N/A</v>
      </c>
      <c r="CJ25" s="480" t="str">
        <f t="shared" ref="CJ25:CJ41" si="44">IF(CH25&lt;23533,"",IF(AND(CH25&gt;23568,MONTH(G25)=12),"",IF(AND(CH25&gt;23568,$M$6-YEAR(G25)=65),"2c",IF($M$6=CI25,"2c",""))))</f>
        <v/>
      </c>
      <c r="CK25" s="480" t="str">
        <f t="shared" ref="CK25:CK41" si="45">IF(H25="","",IF(H25="M",CG25,IF(H25="F",CJ25,"")))</f>
        <v/>
      </c>
    </row>
    <row r="26" spans="1:89" s="61" customFormat="1" ht="18" customHeight="1" x14ac:dyDescent="0.2">
      <c r="B26" s="24"/>
      <c r="C26" s="226">
        <v>3</v>
      </c>
      <c r="D26" s="277"/>
      <c r="E26" s="277"/>
      <c r="F26" s="328"/>
      <c r="G26" s="332"/>
      <c r="H26" s="330"/>
      <c r="I26" s="331"/>
      <c r="J26" s="331"/>
      <c r="K26" s="331"/>
      <c r="L26" s="331"/>
      <c r="M26" s="331"/>
      <c r="N26" s="417" t="str">
        <f>IF(('Scheda 3'!E$40+'Scheda 3'!F$40+'Scheda 3'!G$40+'Scheda 3'!J$40+'Scheda 3'!K$40+'Scheda 3'!N$40+'Scheda 3'!O$40+'Scheda 3'!P$40+'Scheda 3'!Q$40)=0,"","X")</f>
        <v/>
      </c>
      <c r="O26" s="241"/>
      <c r="P26" s="114"/>
      <c r="Q26" s="403" t="str">
        <f t="shared" si="0"/>
        <v/>
      </c>
      <c r="R26" s="403" t="str">
        <f t="shared" si="1"/>
        <v/>
      </c>
      <c r="S26" s="403" t="str">
        <f t="shared" si="2"/>
        <v/>
      </c>
      <c r="T26" s="392"/>
      <c r="U26" s="393" t="s">
        <v>103</v>
      </c>
      <c r="V26" s="394" t="s">
        <v>206</v>
      </c>
      <c r="W26" s="293"/>
      <c r="X26" s="305"/>
      <c r="Y26" s="306">
        <f t="shared" si="3"/>
        <v>0</v>
      </c>
      <c r="Z26" s="306">
        <f t="shared" si="4"/>
        <v>0</v>
      </c>
      <c r="AA26" s="306">
        <f t="shared" si="5"/>
        <v>0</v>
      </c>
      <c r="AB26" s="306">
        <f t="shared" si="6"/>
        <v>0</v>
      </c>
      <c r="AC26" s="306">
        <f t="shared" si="7"/>
        <v>0</v>
      </c>
      <c r="AD26" s="306">
        <f t="shared" si="8"/>
        <v>0</v>
      </c>
      <c r="AE26" s="306">
        <f t="shared" si="9"/>
        <v>0</v>
      </c>
      <c r="AF26" s="306">
        <f t="shared" si="10"/>
        <v>0</v>
      </c>
      <c r="AG26" s="306">
        <f t="shared" si="11"/>
        <v>0</v>
      </c>
      <c r="AH26" s="404" t="str">
        <f t="shared" si="12"/>
        <v/>
      </c>
      <c r="AI26" s="404" t="str">
        <f t="shared" si="13"/>
        <v/>
      </c>
      <c r="AJ26" s="404" t="str">
        <f t="shared" si="14"/>
        <v/>
      </c>
      <c r="AK26" s="404" t="e">
        <f t="shared" si="15"/>
        <v>#VALUE!</v>
      </c>
      <c r="AL26" s="404" t="e">
        <f t="shared" si="16"/>
        <v>#VALUE!</v>
      </c>
      <c r="AM26" s="404" t="e">
        <f t="shared" si="17"/>
        <v>#VALUE!</v>
      </c>
      <c r="AN26" s="404">
        <f t="shared" si="18"/>
        <v>0</v>
      </c>
      <c r="AO26" s="404" t="str">
        <f t="shared" si="19"/>
        <v/>
      </c>
      <c r="AP26" s="404" t="str">
        <f t="shared" si="20"/>
        <v/>
      </c>
      <c r="AQ26" s="404" t="str">
        <f t="shared" si="21"/>
        <v/>
      </c>
      <c r="AR26" s="404" t="e">
        <f t="shared" si="22"/>
        <v>#VALUE!</v>
      </c>
      <c r="AS26" s="404" t="e">
        <f t="shared" si="23"/>
        <v>#VALUE!</v>
      </c>
      <c r="AT26" s="404" t="e">
        <f t="shared" si="24"/>
        <v>#VALUE!</v>
      </c>
      <c r="AU26" s="404">
        <f t="shared" si="25"/>
        <v>0</v>
      </c>
      <c r="AV26" s="404" t="str">
        <f t="shared" si="26"/>
        <v/>
      </c>
      <c r="AW26" s="404" t="str">
        <f t="shared" si="27"/>
        <v/>
      </c>
      <c r="AX26" s="404" t="str">
        <f t="shared" si="28"/>
        <v/>
      </c>
      <c r="AY26" s="404" t="e">
        <f t="shared" si="29"/>
        <v>#VALUE!</v>
      </c>
      <c r="AZ26" s="404" t="e">
        <f t="shared" si="30"/>
        <v>#VALUE!</v>
      </c>
      <c r="BA26" s="404" t="e">
        <f t="shared" si="31"/>
        <v>#VALUE!</v>
      </c>
      <c r="BB26" s="404">
        <f t="shared" si="32"/>
        <v>0</v>
      </c>
      <c r="BC26" s="404" t="str">
        <f t="shared" si="33"/>
        <v/>
      </c>
      <c r="BD26" s="404" t="str">
        <f t="shared" si="34"/>
        <v/>
      </c>
      <c r="BE26" s="404" t="str">
        <f t="shared" si="35"/>
        <v/>
      </c>
      <c r="BF26" s="404" t="e">
        <f t="shared" si="36"/>
        <v>#VALUE!</v>
      </c>
      <c r="BG26" s="404" t="e">
        <f t="shared" si="37"/>
        <v>#VALUE!</v>
      </c>
      <c r="BH26" s="404" t="e">
        <f t="shared" si="38"/>
        <v>#VALUE!</v>
      </c>
      <c r="BI26" s="404">
        <f t="shared" si="39"/>
        <v>0</v>
      </c>
      <c r="BJ26" s="404">
        <f t="shared" si="40"/>
        <v>0</v>
      </c>
      <c r="CA26" s="479">
        <v>22355</v>
      </c>
      <c r="CB26" s="480">
        <v>23535</v>
      </c>
      <c r="CC26" s="481" t="s">
        <v>245</v>
      </c>
      <c r="CD26" s="483">
        <v>45839</v>
      </c>
      <c r="CE26" s="480">
        <v>2025</v>
      </c>
      <c r="CF26" s="484"/>
      <c r="CG26" s="480" t="str">
        <f t="shared" si="41"/>
        <v/>
      </c>
      <c r="CH26" s="480">
        <f t="shared" si="42"/>
        <v>22801</v>
      </c>
      <c r="CI26" s="485" t="e">
        <f t="shared" si="43"/>
        <v>#N/A</v>
      </c>
      <c r="CJ26" s="480" t="str">
        <f t="shared" si="44"/>
        <v/>
      </c>
      <c r="CK26" s="480" t="str">
        <f t="shared" si="45"/>
        <v/>
      </c>
    </row>
    <row r="27" spans="1:89" s="61" customFormat="1" ht="18" customHeight="1" x14ac:dyDescent="0.2">
      <c r="B27" s="24"/>
      <c r="C27" s="226">
        <v>4</v>
      </c>
      <c r="D27" s="277"/>
      <c r="E27" s="277"/>
      <c r="F27" s="328"/>
      <c r="G27" s="332"/>
      <c r="H27" s="330"/>
      <c r="I27" s="331"/>
      <c r="J27" s="331"/>
      <c r="K27" s="331"/>
      <c r="L27" s="331"/>
      <c r="M27" s="331"/>
      <c r="N27" s="417" t="str">
        <f>IF(('Scheda 4'!E$40+'Scheda 4'!F$40+'Scheda 4'!G$40+'Scheda 4'!J$40+'Scheda 4'!K$40+'Scheda 4'!N$40+'Scheda 4'!O$40+'Scheda 4'!P$40+'Scheda 4'!Q$40)=0,"","X")</f>
        <v/>
      </c>
      <c r="O27" s="241"/>
      <c r="P27" s="114"/>
      <c r="Q27" s="403" t="str">
        <f t="shared" si="0"/>
        <v/>
      </c>
      <c r="R27" s="403" t="str">
        <f t="shared" si="1"/>
        <v/>
      </c>
      <c r="S27" s="403" t="str">
        <f t="shared" si="2"/>
        <v/>
      </c>
      <c r="T27" s="392"/>
      <c r="U27" s="393" t="s">
        <v>104</v>
      </c>
      <c r="V27" s="394" t="s">
        <v>207</v>
      </c>
      <c r="W27" s="293"/>
      <c r="X27" s="305"/>
      <c r="Y27" s="306">
        <f t="shared" si="3"/>
        <v>0</v>
      </c>
      <c r="Z27" s="306">
        <f t="shared" si="4"/>
        <v>0</v>
      </c>
      <c r="AA27" s="306">
        <f t="shared" si="5"/>
        <v>0</v>
      </c>
      <c r="AB27" s="306">
        <f t="shared" si="6"/>
        <v>0</v>
      </c>
      <c r="AC27" s="306">
        <f t="shared" si="7"/>
        <v>0</v>
      </c>
      <c r="AD27" s="306">
        <f t="shared" si="8"/>
        <v>0</v>
      </c>
      <c r="AE27" s="306">
        <f t="shared" si="9"/>
        <v>0</v>
      </c>
      <c r="AF27" s="306">
        <f t="shared" si="10"/>
        <v>0</v>
      </c>
      <c r="AG27" s="306">
        <f t="shared" si="11"/>
        <v>0</v>
      </c>
      <c r="AH27" s="404" t="str">
        <f t="shared" si="12"/>
        <v/>
      </c>
      <c r="AI27" s="404" t="str">
        <f t="shared" si="13"/>
        <v/>
      </c>
      <c r="AJ27" s="404" t="str">
        <f t="shared" si="14"/>
        <v/>
      </c>
      <c r="AK27" s="404" t="e">
        <f t="shared" si="15"/>
        <v>#VALUE!</v>
      </c>
      <c r="AL27" s="404" t="e">
        <f t="shared" si="16"/>
        <v>#VALUE!</v>
      </c>
      <c r="AM27" s="404" t="e">
        <f t="shared" si="17"/>
        <v>#VALUE!</v>
      </c>
      <c r="AN27" s="404">
        <f t="shared" si="18"/>
        <v>0</v>
      </c>
      <c r="AO27" s="404" t="str">
        <f t="shared" si="19"/>
        <v/>
      </c>
      <c r="AP27" s="404" t="str">
        <f t="shared" si="20"/>
        <v/>
      </c>
      <c r="AQ27" s="404" t="str">
        <f t="shared" si="21"/>
        <v/>
      </c>
      <c r="AR27" s="404" t="e">
        <f t="shared" si="22"/>
        <v>#VALUE!</v>
      </c>
      <c r="AS27" s="404" t="e">
        <f t="shared" si="23"/>
        <v>#VALUE!</v>
      </c>
      <c r="AT27" s="404" t="e">
        <f t="shared" si="24"/>
        <v>#VALUE!</v>
      </c>
      <c r="AU27" s="404">
        <f t="shared" si="25"/>
        <v>0</v>
      </c>
      <c r="AV27" s="404" t="str">
        <f t="shared" si="26"/>
        <v/>
      </c>
      <c r="AW27" s="404" t="str">
        <f t="shared" si="27"/>
        <v/>
      </c>
      <c r="AX27" s="404" t="str">
        <f t="shared" si="28"/>
        <v/>
      </c>
      <c r="AY27" s="404" t="e">
        <f t="shared" si="29"/>
        <v>#VALUE!</v>
      </c>
      <c r="AZ27" s="404" t="e">
        <f t="shared" si="30"/>
        <v>#VALUE!</v>
      </c>
      <c r="BA27" s="404" t="e">
        <f t="shared" si="31"/>
        <v>#VALUE!</v>
      </c>
      <c r="BB27" s="404">
        <f t="shared" si="32"/>
        <v>0</v>
      </c>
      <c r="BC27" s="404" t="str">
        <f t="shared" si="33"/>
        <v/>
      </c>
      <c r="BD27" s="404" t="str">
        <f t="shared" si="34"/>
        <v/>
      </c>
      <c r="BE27" s="404" t="str">
        <f t="shared" si="35"/>
        <v/>
      </c>
      <c r="BF27" s="404" t="e">
        <f t="shared" si="36"/>
        <v>#VALUE!</v>
      </c>
      <c r="BG27" s="404" t="e">
        <f t="shared" si="37"/>
        <v>#VALUE!</v>
      </c>
      <c r="BH27" s="404" t="e">
        <f t="shared" si="38"/>
        <v>#VALUE!</v>
      </c>
      <c r="BI27" s="404">
        <f t="shared" si="39"/>
        <v>0</v>
      </c>
      <c r="BJ27" s="404">
        <f t="shared" si="40"/>
        <v>0</v>
      </c>
      <c r="CA27" s="479">
        <v>22386</v>
      </c>
      <c r="CB27" s="480">
        <v>23536</v>
      </c>
      <c r="CC27" s="481" t="s">
        <v>245</v>
      </c>
      <c r="CD27" s="483">
        <v>45870</v>
      </c>
      <c r="CE27" s="480">
        <v>2025</v>
      </c>
      <c r="CF27" s="484"/>
      <c r="CG27" s="480" t="str">
        <f t="shared" si="41"/>
        <v/>
      </c>
      <c r="CH27" s="480">
        <f t="shared" si="42"/>
        <v>22801</v>
      </c>
      <c r="CI27" s="485" t="e">
        <f t="shared" si="43"/>
        <v>#N/A</v>
      </c>
      <c r="CJ27" s="480" t="str">
        <f t="shared" si="44"/>
        <v/>
      </c>
      <c r="CK27" s="480" t="str">
        <f t="shared" si="45"/>
        <v/>
      </c>
    </row>
    <row r="28" spans="1:89" s="61" customFormat="1" ht="18" customHeight="1" x14ac:dyDescent="0.2">
      <c r="B28" s="24"/>
      <c r="C28" s="226">
        <v>5</v>
      </c>
      <c r="D28" s="277"/>
      <c r="E28" s="277"/>
      <c r="F28" s="328"/>
      <c r="G28" s="332"/>
      <c r="H28" s="330"/>
      <c r="I28" s="331"/>
      <c r="J28" s="331"/>
      <c r="K28" s="331"/>
      <c r="L28" s="331"/>
      <c r="M28" s="331"/>
      <c r="N28" s="417" t="str">
        <f>IF(('Scheda 5'!E$40+'Scheda 5'!F$40+'Scheda 5'!G$40+'Scheda 5'!J$40+'Scheda 5'!K$40+'Scheda 5'!N$40+'Scheda 5'!O$40+'Scheda 5'!P$40+'Scheda 5'!Q$40)=0,"","X")</f>
        <v/>
      </c>
      <c r="O28" s="241"/>
      <c r="P28" s="114"/>
      <c r="Q28" s="403" t="str">
        <f t="shared" si="0"/>
        <v/>
      </c>
      <c r="R28" s="403" t="str">
        <f t="shared" si="1"/>
        <v/>
      </c>
      <c r="S28" s="403" t="str">
        <f t="shared" si="2"/>
        <v/>
      </c>
      <c r="T28" s="392"/>
      <c r="U28" s="393" t="s">
        <v>105</v>
      </c>
      <c r="V28" s="394" t="s">
        <v>208</v>
      </c>
      <c r="W28" s="293"/>
      <c r="X28" s="305"/>
      <c r="Y28" s="306">
        <f t="shared" si="3"/>
        <v>0</v>
      </c>
      <c r="Z28" s="306">
        <f t="shared" si="4"/>
        <v>0</v>
      </c>
      <c r="AA28" s="306">
        <f t="shared" si="5"/>
        <v>0</v>
      </c>
      <c r="AB28" s="306">
        <f t="shared" si="6"/>
        <v>0</v>
      </c>
      <c r="AC28" s="306">
        <f t="shared" si="7"/>
        <v>0</v>
      </c>
      <c r="AD28" s="306">
        <f t="shared" si="8"/>
        <v>0</v>
      </c>
      <c r="AE28" s="306">
        <f t="shared" si="9"/>
        <v>0</v>
      </c>
      <c r="AF28" s="306">
        <f t="shared" si="10"/>
        <v>0</v>
      </c>
      <c r="AG28" s="306">
        <f t="shared" si="11"/>
        <v>0</v>
      </c>
      <c r="AH28" s="404" t="str">
        <f t="shared" si="12"/>
        <v/>
      </c>
      <c r="AI28" s="404" t="str">
        <f t="shared" si="13"/>
        <v/>
      </c>
      <c r="AJ28" s="404" t="str">
        <f t="shared" si="14"/>
        <v/>
      </c>
      <c r="AK28" s="404" t="e">
        <f t="shared" si="15"/>
        <v>#VALUE!</v>
      </c>
      <c r="AL28" s="404" t="e">
        <f t="shared" si="16"/>
        <v>#VALUE!</v>
      </c>
      <c r="AM28" s="404" t="e">
        <f t="shared" si="17"/>
        <v>#VALUE!</v>
      </c>
      <c r="AN28" s="404">
        <f t="shared" si="18"/>
        <v>0</v>
      </c>
      <c r="AO28" s="404" t="str">
        <f t="shared" si="19"/>
        <v/>
      </c>
      <c r="AP28" s="404" t="str">
        <f t="shared" si="20"/>
        <v/>
      </c>
      <c r="AQ28" s="404" t="str">
        <f t="shared" si="21"/>
        <v/>
      </c>
      <c r="AR28" s="404" t="e">
        <f t="shared" si="22"/>
        <v>#VALUE!</v>
      </c>
      <c r="AS28" s="404" t="e">
        <f t="shared" si="23"/>
        <v>#VALUE!</v>
      </c>
      <c r="AT28" s="404" t="e">
        <f t="shared" si="24"/>
        <v>#VALUE!</v>
      </c>
      <c r="AU28" s="404">
        <f t="shared" si="25"/>
        <v>0</v>
      </c>
      <c r="AV28" s="404" t="str">
        <f t="shared" si="26"/>
        <v/>
      </c>
      <c r="AW28" s="404" t="str">
        <f t="shared" si="27"/>
        <v/>
      </c>
      <c r="AX28" s="404" t="str">
        <f t="shared" si="28"/>
        <v/>
      </c>
      <c r="AY28" s="404" t="e">
        <f t="shared" si="29"/>
        <v>#VALUE!</v>
      </c>
      <c r="AZ28" s="404" t="e">
        <f t="shared" si="30"/>
        <v>#VALUE!</v>
      </c>
      <c r="BA28" s="404" t="e">
        <f t="shared" si="31"/>
        <v>#VALUE!</v>
      </c>
      <c r="BB28" s="404">
        <f t="shared" si="32"/>
        <v>0</v>
      </c>
      <c r="BC28" s="404" t="str">
        <f t="shared" si="33"/>
        <v/>
      </c>
      <c r="BD28" s="404" t="str">
        <f t="shared" si="34"/>
        <v/>
      </c>
      <c r="BE28" s="404" t="str">
        <f t="shared" si="35"/>
        <v/>
      </c>
      <c r="BF28" s="404" t="e">
        <f t="shared" si="36"/>
        <v>#VALUE!</v>
      </c>
      <c r="BG28" s="404" t="e">
        <f t="shared" si="37"/>
        <v>#VALUE!</v>
      </c>
      <c r="BH28" s="404" t="e">
        <f t="shared" si="38"/>
        <v>#VALUE!</v>
      </c>
      <c r="BI28" s="404">
        <f t="shared" si="39"/>
        <v>0</v>
      </c>
      <c r="BJ28" s="404">
        <f t="shared" si="40"/>
        <v>0</v>
      </c>
      <c r="CA28" s="479">
        <v>22416</v>
      </c>
      <c r="CB28" s="480">
        <v>23537</v>
      </c>
      <c r="CC28" s="481" t="s">
        <v>245</v>
      </c>
      <c r="CD28" s="483">
        <v>45901</v>
      </c>
      <c r="CE28" s="480">
        <v>2025</v>
      </c>
      <c r="CF28" s="484"/>
      <c r="CG28" s="480" t="str">
        <f t="shared" si="41"/>
        <v/>
      </c>
      <c r="CH28" s="480">
        <f t="shared" si="42"/>
        <v>22801</v>
      </c>
      <c r="CI28" s="485" t="e">
        <f t="shared" si="43"/>
        <v>#N/A</v>
      </c>
      <c r="CJ28" s="480" t="str">
        <f t="shared" si="44"/>
        <v/>
      </c>
      <c r="CK28" s="480" t="str">
        <f t="shared" si="45"/>
        <v/>
      </c>
    </row>
    <row r="29" spans="1:89" s="61" customFormat="1" ht="18" customHeight="1" x14ac:dyDescent="0.2">
      <c r="B29" s="24"/>
      <c r="C29" s="226">
        <v>6</v>
      </c>
      <c r="D29" s="277"/>
      <c r="E29" s="277"/>
      <c r="F29" s="328"/>
      <c r="G29" s="332"/>
      <c r="H29" s="330"/>
      <c r="I29" s="331"/>
      <c r="J29" s="331"/>
      <c r="K29" s="331"/>
      <c r="L29" s="331"/>
      <c r="M29" s="331"/>
      <c r="N29" s="417" t="str">
        <f>IF(('Scheda 6'!E$40+'Scheda 6'!F$40+'Scheda 6'!G$40+'Scheda 6'!J$40+'Scheda 6'!K$40+'Scheda 6'!N$40+'Scheda 6'!O$40+'Scheda 6'!P$40+'Scheda 6'!Q$40)=0,"","X")</f>
        <v/>
      </c>
      <c r="O29" s="241"/>
      <c r="P29" s="114"/>
      <c r="Q29" s="403" t="str">
        <f t="shared" si="0"/>
        <v/>
      </c>
      <c r="R29" s="403" t="str">
        <f t="shared" si="1"/>
        <v/>
      </c>
      <c r="S29" s="403" t="str">
        <f t="shared" si="2"/>
        <v/>
      </c>
      <c r="T29" s="392"/>
      <c r="U29" s="393" t="s">
        <v>106</v>
      </c>
      <c r="V29" s="394" t="s">
        <v>209</v>
      </c>
      <c r="W29" s="293"/>
      <c r="X29" s="305"/>
      <c r="Y29" s="306">
        <f t="shared" si="3"/>
        <v>0</v>
      </c>
      <c r="Z29" s="306">
        <f t="shared" si="4"/>
        <v>0</v>
      </c>
      <c r="AA29" s="306">
        <f t="shared" si="5"/>
        <v>0</v>
      </c>
      <c r="AB29" s="306">
        <f t="shared" si="6"/>
        <v>0</v>
      </c>
      <c r="AC29" s="306">
        <f t="shared" si="7"/>
        <v>0</v>
      </c>
      <c r="AD29" s="306">
        <f t="shared" si="8"/>
        <v>0</v>
      </c>
      <c r="AE29" s="306">
        <f t="shared" si="9"/>
        <v>0</v>
      </c>
      <c r="AF29" s="306">
        <f t="shared" si="10"/>
        <v>0</v>
      </c>
      <c r="AG29" s="306">
        <f t="shared" si="11"/>
        <v>0</v>
      </c>
      <c r="AH29" s="404" t="str">
        <f t="shared" si="12"/>
        <v/>
      </c>
      <c r="AI29" s="404" t="str">
        <f t="shared" si="13"/>
        <v/>
      </c>
      <c r="AJ29" s="404" t="str">
        <f t="shared" si="14"/>
        <v/>
      </c>
      <c r="AK29" s="404" t="e">
        <f t="shared" si="15"/>
        <v>#VALUE!</v>
      </c>
      <c r="AL29" s="404" t="e">
        <f t="shared" si="16"/>
        <v>#VALUE!</v>
      </c>
      <c r="AM29" s="404" t="e">
        <f t="shared" si="17"/>
        <v>#VALUE!</v>
      </c>
      <c r="AN29" s="404">
        <f t="shared" si="18"/>
        <v>0</v>
      </c>
      <c r="AO29" s="404" t="str">
        <f t="shared" si="19"/>
        <v/>
      </c>
      <c r="AP29" s="404" t="str">
        <f t="shared" si="20"/>
        <v/>
      </c>
      <c r="AQ29" s="404" t="str">
        <f t="shared" si="21"/>
        <v/>
      </c>
      <c r="AR29" s="404" t="e">
        <f t="shared" si="22"/>
        <v>#VALUE!</v>
      </c>
      <c r="AS29" s="404" t="e">
        <f t="shared" si="23"/>
        <v>#VALUE!</v>
      </c>
      <c r="AT29" s="404" t="e">
        <f t="shared" si="24"/>
        <v>#VALUE!</v>
      </c>
      <c r="AU29" s="404">
        <f t="shared" si="25"/>
        <v>0</v>
      </c>
      <c r="AV29" s="404" t="str">
        <f t="shared" si="26"/>
        <v/>
      </c>
      <c r="AW29" s="404" t="str">
        <f t="shared" si="27"/>
        <v/>
      </c>
      <c r="AX29" s="404" t="str">
        <f t="shared" si="28"/>
        <v/>
      </c>
      <c r="AY29" s="404" t="e">
        <f t="shared" si="29"/>
        <v>#VALUE!</v>
      </c>
      <c r="AZ29" s="404" t="e">
        <f t="shared" si="30"/>
        <v>#VALUE!</v>
      </c>
      <c r="BA29" s="404" t="e">
        <f t="shared" si="31"/>
        <v>#VALUE!</v>
      </c>
      <c r="BB29" s="404">
        <f t="shared" si="32"/>
        <v>0</v>
      </c>
      <c r="BC29" s="404" t="str">
        <f t="shared" si="33"/>
        <v/>
      </c>
      <c r="BD29" s="404" t="str">
        <f t="shared" si="34"/>
        <v/>
      </c>
      <c r="BE29" s="404" t="str">
        <f t="shared" si="35"/>
        <v/>
      </c>
      <c r="BF29" s="404" t="e">
        <f t="shared" si="36"/>
        <v>#VALUE!</v>
      </c>
      <c r="BG29" s="404" t="e">
        <f t="shared" si="37"/>
        <v>#VALUE!</v>
      </c>
      <c r="BH29" s="404" t="e">
        <f t="shared" si="38"/>
        <v>#VALUE!</v>
      </c>
      <c r="BI29" s="404">
        <f t="shared" si="39"/>
        <v>0</v>
      </c>
      <c r="BJ29" s="404">
        <f t="shared" si="40"/>
        <v>0</v>
      </c>
      <c r="CA29" s="479">
        <v>22447</v>
      </c>
      <c r="CB29" s="480">
        <v>23538</v>
      </c>
      <c r="CC29" s="481" t="s">
        <v>245</v>
      </c>
      <c r="CD29" s="483">
        <v>45931</v>
      </c>
      <c r="CE29" s="480">
        <v>2025</v>
      </c>
      <c r="CF29" s="484"/>
      <c r="CG29" s="480" t="str">
        <f t="shared" si="41"/>
        <v/>
      </c>
      <c r="CH29" s="480">
        <f t="shared" si="42"/>
        <v>22801</v>
      </c>
      <c r="CI29" s="485" t="e">
        <f t="shared" si="43"/>
        <v>#N/A</v>
      </c>
      <c r="CJ29" s="480" t="str">
        <f t="shared" si="44"/>
        <v/>
      </c>
      <c r="CK29" s="480" t="str">
        <f t="shared" si="45"/>
        <v/>
      </c>
    </row>
    <row r="30" spans="1:89" s="61" customFormat="1" ht="18" customHeight="1" x14ac:dyDescent="0.2">
      <c r="B30" s="24"/>
      <c r="C30" s="226">
        <v>7</v>
      </c>
      <c r="D30" s="277"/>
      <c r="E30" s="277"/>
      <c r="F30" s="328"/>
      <c r="G30" s="332"/>
      <c r="H30" s="330"/>
      <c r="I30" s="331"/>
      <c r="J30" s="331"/>
      <c r="K30" s="331"/>
      <c r="L30" s="331"/>
      <c r="M30" s="331"/>
      <c r="N30" s="417" t="str">
        <f>IF(('Scheda 7'!E$40+'Scheda 7'!F$40+'Scheda 7'!G$40+'Scheda 7'!J$40+'Scheda 7'!K$40+'Scheda 7'!N$40+'Scheda 7'!O$40+'Scheda 7'!P$40+'Scheda 7'!Q$40)=0,"","X")</f>
        <v/>
      </c>
      <c r="O30" s="241"/>
      <c r="P30" s="114"/>
      <c r="Q30" s="403" t="str">
        <f t="shared" si="0"/>
        <v/>
      </c>
      <c r="R30" s="403" t="str">
        <f t="shared" si="1"/>
        <v/>
      </c>
      <c r="S30" s="403" t="str">
        <f t="shared" si="2"/>
        <v/>
      </c>
      <c r="T30" s="392"/>
      <c r="U30" s="393" t="s">
        <v>109</v>
      </c>
      <c r="V30" s="394" t="s">
        <v>239</v>
      </c>
      <c r="W30" s="292"/>
      <c r="X30" s="307"/>
      <c r="Y30" s="306">
        <f t="shared" si="3"/>
        <v>0</v>
      </c>
      <c r="Z30" s="306">
        <f t="shared" si="4"/>
        <v>0</v>
      </c>
      <c r="AA30" s="306">
        <f t="shared" si="5"/>
        <v>0</v>
      </c>
      <c r="AB30" s="306">
        <f t="shared" si="6"/>
        <v>0</v>
      </c>
      <c r="AC30" s="306">
        <f t="shared" si="7"/>
        <v>0</v>
      </c>
      <c r="AD30" s="306">
        <f t="shared" si="8"/>
        <v>0</v>
      </c>
      <c r="AE30" s="306">
        <f t="shared" si="9"/>
        <v>0</v>
      </c>
      <c r="AF30" s="306">
        <f t="shared" si="10"/>
        <v>0</v>
      </c>
      <c r="AG30" s="306">
        <f t="shared" si="11"/>
        <v>0</v>
      </c>
      <c r="AH30" s="404" t="str">
        <f t="shared" si="12"/>
        <v/>
      </c>
      <c r="AI30" s="404" t="str">
        <f t="shared" si="13"/>
        <v/>
      </c>
      <c r="AJ30" s="404" t="str">
        <f t="shared" si="14"/>
        <v/>
      </c>
      <c r="AK30" s="404" t="e">
        <f t="shared" si="15"/>
        <v>#VALUE!</v>
      </c>
      <c r="AL30" s="404" t="e">
        <f t="shared" si="16"/>
        <v>#VALUE!</v>
      </c>
      <c r="AM30" s="404" t="e">
        <f t="shared" si="17"/>
        <v>#VALUE!</v>
      </c>
      <c r="AN30" s="404">
        <f t="shared" si="18"/>
        <v>0</v>
      </c>
      <c r="AO30" s="404" t="str">
        <f t="shared" si="19"/>
        <v/>
      </c>
      <c r="AP30" s="404" t="str">
        <f t="shared" si="20"/>
        <v/>
      </c>
      <c r="AQ30" s="404" t="str">
        <f t="shared" si="21"/>
        <v/>
      </c>
      <c r="AR30" s="404" t="e">
        <f t="shared" si="22"/>
        <v>#VALUE!</v>
      </c>
      <c r="AS30" s="404" t="e">
        <f t="shared" si="23"/>
        <v>#VALUE!</v>
      </c>
      <c r="AT30" s="404" t="e">
        <f t="shared" si="24"/>
        <v>#VALUE!</v>
      </c>
      <c r="AU30" s="404">
        <f t="shared" si="25"/>
        <v>0</v>
      </c>
      <c r="AV30" s="404" t="str">
        <f t="shared" si="26"/>
        <v/>
      </c>
      <c r="AW30" s="404" t="str">
        <f t="shared" si="27"/>
        <v/>
      </c>
      <c r="AX30" s="404" t="str">
        <f t="shared" si="28"/>
        <v/>
      </c>
      <c r="AY30" s="404" t="e">
        <f t="shared" si="29"/>
        <v>#VALUE!</v>
      </c>
      <c r="AZ30" s="404" t="e">
        <f t="shared" si="30"/>
        <v>#VALUE!</v>
      </c>
      <c r="BA30" s="404" t="e">
        <f t="shared" si="31"/>
        <v>#VALUE!</v>
      </c>
      <c r="BB30" s="404">
        <f t="shared" si="32"/>
        <v>0</v>
      </c>
      <c r="BC30" s="404" t="str">
        <f t="shared" si="33"/>
        <v/>
      </c>
      <c r="BD30" s="404" t="str">
        <f t="shared" si="34"/>
        <v/>
      </c>
      <c r="BE30" s="404" t="str">
        <f t="shared" si="35"/>
        <v/>
      </c>
      <c r="BF30" s="404" t="e">
        <f t="shared" si="36"/>
        <v>#VALUE!</v>
      </c>
      <c r="BG30" s="404" t="e">
        <f t="shared" si="37"/>
        <v>#VALUE!</v>
      </c>
      <c r="BH30" s="404" t="e">
        <f t="shared" si="38"/>
        <v>#VALUE!</v>
      </c>
      <c r="BI30" s="404">
        <f t="shared" si="39"/>
        <v>0</v>
      </c>
      <c r="BJ30" s="404">
        <f t="shared" si="40"/>
        <v>0</v>
      </c>
      <c r="CA30" s="479">
        <v>22477</v>
      </c>
      <c r="CB30" s="480">
        <v>23539</v>
      </c>
      <c r="CC30" s="481" t="s">
        <v>245</v>
      </c>
      <c r="CD30" s="483">
        <v>45962</v>
      </c>
      <c r="CE30" s="480">
        <v>2025</v>
      </c>
      <c r="CF30" s="484"/>
      <c r="CG30" s="480" t="str">
        <f t="shared" si="41"/>
        <v/>
      </c>
      <c r="CH30" s="480">
        <f t="shared" si="42"/>
        <v>22801</v>
      </c>
      <c r="CI30" s="485" t="e">
        <f t="shared" si="43"/>
        <v>#N/A</v>
      </c>
      <c r="CJ30" s="480" t="str">
        <f t="shared" si="44"/>
        <v/>
      </c>
      <c r="CK30" s="480" t="str">
        <f t="shared" si="45"/>
        <v/>
      </c>
    </row>
    <row r="31" spans="1:89" s="61" customFormat="1" ht="18" customHeight="1" x14ac:dyDescent="0.2">
      <c r="B31" s="24"/>
      <c r="C31" s="226">
        <v>8</v>
      </c>
      <c r="D31" s="277"/>
      <c r="E31" s="277"/>
      <c r="F31" s="328"/>
      <c r="G31" s="332"/>
      <c r="H31" s="330"/>
      <c r="I31" s="331"/>
      <c r="J31" s="331"/>
      <c r="K31" s="331"/>
      <c r="L31" s="331"/>
      <c r="M31" s="331"/>
      <c r="N31" s="417" t="str">
        <f>IF(('Scheda 8'!E$40+'Scheda 8'!F$40+'Scheda 8'!G$40+'Scheda 8'!J$40+'Scheda 8'!K$40+'Scheda 8'!N$40+'Scheda 8'!O$40+'Scheda 8'!P$40+'Scheda 8'!Q$40)=0,"","X")</f>
        <v/>
      </c>
      <c r="O31" s="241"/>
      <c r="P31" s="114"/>
      <c r="Q31" s="403" t="str">
        <f t="shared" si="0"/>
        <v/>
      </c>
      <c r="R31" s="403" t="str">
        <f t="shared" si="1"/>
        <v/>
      </c>
      <c r="S31" s="403" t="str">
        <f t="shared" si="2"/>
        <v/>
      </c>
      <c r="T31" s="392"/>
      <c r="U31" s="393" t="s">
        <v>107</v>
      </c>
      <c r="V31" s="394" t="s">
        <v>210</v>
      </c>
      <c r="W31" s="292"/>
      <c r="X31" s="307"/>
      <c r="Y31" s="306">
        <f t="shared" si="3"/>
        <v>0</v>
      </c>
      <c r="Z31" s="306">
        <f t="shared" si="4"/>
        <v>0</v>
      </c>
      <c r="AA31" s="306">
        <f t="shared" si="5"/>
        <v>0</v>
      </c>
      <c r="AB31" s="306">
        <f t="shared" si="6"/>
        <v>0</v>
      </c>
      <c r="AC31" s="306">
        <f t="shared" si="7"/>
        <v>0</v>
      </c>
      <c r="AD31" s="306">
        <f t="shared" si="8"/>
        <v>0</v>
      </c>
      <c r="AE31" s="306">
        <f t="shared" si="9"/>
        <v>0</v>
      </c>
      <c r="AF31" s="306">
        <f t="shared" si="10"/>
        <v>0</v>
      </c>
      <c r="AG31" s="306">
        <f t="shared" si="11"/>
        <v>0</v>
      </c>
      <c r="AH31" s="404" t="str">
        <f t="shared" si="12"/>
        <v/>
      </c>
      <c r="AI31" s="404" t="str">
        <f t="shared" si="13"/>
        <v/>
      </c>
      <c r="AJ31" s="404" t="str">
        <f t="shared" si="14"/>
        <v/>
      </c>
      <c r="AK31" s="404" t="e">
        <f t="shared" si="15"/>
        <v>#VALUE!</v>
      </c>
      <c r="AL31" s="404" t="e">
        <f t="shared" si="16"/>
        <v>#VALUE!</v>
      </c>
      <c r="AM31" s="404" t="e">
        <f t="shared" si="17"/>
        <v>#VALUE!</v>
      </c>
      <c r="AN31" s="404">
        <f t="shared" si="18"/>
        <v>0</v>
      </c>
      <c r="AO31" s="404" t="str">
        <f t="shared" si="19"/>
        <v/>
      </c>
      <c r="AP31" s="404" t="str">
        <f t="shared" si="20"/>
        <v/>
      </c>
      <c r="AQ31" s="404" t="str">
        <f t="shared" si="21"/>
        <v/>
      </c>
      <c r="AR31" s="404" t="e">
        <f t="shared" si="22"/>
        <v>#VALUE!</v>
      </c>
      <c r="AS31" s="404" t="e">
        <f t="shared" si="23"/>
        <v>#VALUE!</v>
      </c>
      <c r="AT31" s="404" t="e">
        <f t="shared" si="24"/>
        <v>#VALUE!</v>
      </c>
      <c r="AU31" s="404">
        <f t="shared" si="25"/>
        <v>0</v>
      </c>
      <c r="AV31" s="404" t="str">
        <f t="shared" si="26"/>
        <v/>
      </c>
      <c r="AW31" s="404" t="str">
        <f t="shared" si="27"/>
        <v/>
      </c>
      <c r="AX31" s="404" t="str">
        <f t="shared" si="28"/>
        <v/>
      </c>
      <c r="AY31" s="404" t="e">
        <f t="shared" si="29"/>
        <v>#VALUE!</v>
      </c>
      <c r="AZ31" s="404" t="e">
        <f t="shared" si="30"/>
        <v>#VALUE!</v>
      </c>
      <c r="BA31" s="404" t="e">
        <f t="shared" si="31"/>
        <v>#VALUE!</v>
      </c>
      <c r="BB31" s="404">
        <f t="shared" si="32"/>
        <v>0</v>
      </c>
      <c r="BC31" s="404" t="str">
        <f t="shared" si="33"/>
        <v/>
      </c>
      <c r="BD31" s="404" t="str">
        <f t="shared" si="34"/>
        <v/>
      </c>
      <c r="BE31" s="404" t="str">
        <f t="shared" si="35"/>
        <v/>
      </c>
      <c r="BF31" s="404" t="e">
        <f t="shared" si="36"/>
        <v>#VALUE!</v>
      </c>
      <c r="BG31" s="404" t="e">
        <f t="shared" si="37"/>
        <v>#VALUE!</v>
      </c>
      <c r="BH31" s="404" t="e">
        <f t="shared" si="38"/>
        <v>#VALUE!</v>
      </c>
      <c r="BI31" s="404">
        <f t="shared" si="39"/>
        <v>0</v>
      </c>
      <c r="BJ31" s="404">
        <f t="shared" si="40"/>
        <v>0</v>
      </c>
      <c r="CA31" s="479">
        <v>22508</v>
      </c>
      <c r="CB31" s="480">
        <v>23540</v>
      </c>
      <c r="CC31" s="481" t="s">
        <v>245</v>
      </c>
      <c r="CD31" s="483">
        <v>45992</v>
      </c>
      <c r="CE31" s="480">
        <v>2025</v>
      </c>
      <c r="CF31" s="484"/>
      <c r="CG31" s="480" t="str">
        <f t="shared" si="41"/>
        <v/>
      </c>
      <c r="CH31" s="480">
        <f t="shared" si="42"/>
        <v>22801</v>
      </c>
      <c r="CI31" s="485" t="e">
        <f t="shared" si="43"/>
        <v>#N/A</v>
      </c>
      <c r="CJ31" s="480" t="str">
        <f t="shared" si="44"/>
        <v/>
      </c>
      <c r="CK31" s="480" t="str">
        <f t="shared" si="45"/>
        <v/>
      </c>
    </row>
    <row r="32" spans="1:89" s="61" customFormat="1" ht="18" customHeight="1" x14ac:dyDescent="0.2">
      <c r="B32" s="24"/>
      <c r="C32" s="226">
        <v>9</v>
      </c>
      <c r="D32" s="277"/>
      <c r="E32" s="277"/>
      <c r="F32" s="328"/>
      <c r="G32" s="332"/>
      <c r="H32" s="330"/>
      <c r="I32" s="331"/>
      <c r="J32" s="331"/>
      <c r="K32" s="331"/>
      <c r="L32" s="331"/>
      <c r="M32" s="331"/>
      <c r="N32" s="417" t="str">
        <f>IF(('Scheda 9'!E$40+'Scheda 9'!F$40+'Scheda 9'!G$40+'Scheda 9'!J$40+'Scheda 9'!K$40+'Scheda 9'!N$40+'Scheda 9'!O$40+'Scheda 9'!P$40+'Scheda 9'!Q$40)=0,"","X")</f>
        <v/>
      </c>
      <c r="O32" s="241"/>
      <c r="P32" s="114"/>
      <c r="Q32" s="403" t="str">
        <f t="shared" si="0"/>
        <v/>
      </c>
      <c r="R32" s="403" t="str">
        <f t="shared" si="1"/>
        <v/>
      </c>
      <c r="S32" s="403" t="str">
        <f t="shared" si="2"/>
        <v/>
      </c>
      <c r="T32" s="392"/>
      <c r="U32" s="395" t="s">
        <v>108</v>
      </c>
      <c r="V32" s="396" t="s">
        <v>211</v>
      </c>
      <c r="W32" s="292"/>
      <c r="X32" s="307"/>
      <c r="Y32" s="306">
        <f t="shared" si="3"/>
        <v>0</v>
      </c>
      <c r="Z32" s="306">
        <f t="shared" si="4"/>
        <v>0</v>
      </c>
      <c r="AA32" s="306">
        <f t="shared" si="5"/>
        <v>0</v>
      </c>
      <c r="AB32" s="306">
        <f t="shared" si="6"/>
        <v>0</v>
      </c>
      <c r="AC32" s="306">
        <f t="shared" si="7"/>
        <v>0</v>
      </c>
      <c r="AD32" s="306">
        <f t="shared" si="8"/>
        <v>0</v>
      </c>
      <c r="AE32" s="306">
        <f t="shared" si="9"/>
        <v>0</v>
      </c>
      <c r="AF32" s="306">
        <f t="shared" si="10"/>
        <v>0</v>
      </c>
      <c r="AG32" s="306">
        <f t="shared" si="11"/>
        <v>0</v>
      </c>
      <c r="AH32" s="404" t="str">
        <f t="shared" si="12"/>
        <v/>
      </c>
      <c r="AI32" s="404" t="str">
        <f t="shared" si="13"/>
        <v/>
      </c>
      <c r="AJ32" s="404" t="str">
        <f t="shared" si="14"/>
        <v/>
      </c>
      <c r="AK32" s="404" t="e">
        <f t="shared" si="15"/>
        <v>#VALUE!</v>
      </c>
      <c r="AL32" s="404" t="e">
        <f t="shared" si="16"/>
        <v>#VALUE!</v>
      </c>
      <c r="AM32" s="404" t="e">
        <f t="shared" si="17"/>
        <v>#VALUE!</v>
      </c>
      <c r="AN32" s="404">
        <f t="shared" si="18"/>
        <v>0</v>
      </c>
      <c r="AO32" s="404" t="str">
        <f t="shared" si="19"/>
        <v/>
      </c>
      <c r="AP32" s="404" t="str">
        <f t="shared" si="20"/>
        <v/>
      </c>
      <c r="AQ32" s="404" t="str">
        <f t="shared" si="21"/>
        <v/>
      </c>
      <c r="AR32" s="404" t="e">
        <f t="shared" si="22"/>
        <v>#VALUE!</v>
      </c>
      <c r="AS32" s="404" t="e">
        <f t="shared" si="23"/>
        <v>#VALUE!</v>
      </c>
      <c r="AT32" s="404" t="e">
        <f t="shared" si="24"/>
        <v>#VALUE!</v>
      </c>
      <c r="AU32" s="404">
        <f t="shared" si="25"/>
        <v>0</v>
      </c>
      <c r="AV32" s="404" t="str">
        <f t="shared" si="26"/>
        <v/>
      </c>
      <c r="AW32" s="404" t="str">
        <f t="shared" si="27"/>
        <v/>
      </c>
      <c r="AX32" s="404" t="str">
        <f t="shared" si="28"/>
        <v/>
      </c>
      <c r="AY32" s="404" t="e">
        <f t="shared" si="29"/>
        <v>#VALUE!</v>
      </c>
      <c r="AZ32" s="404" t="e">
        <f t="shared" si="30"/>
        <v>#VALUE!</v>
      </c>
      <c r="BA32" s="404" t="e">
        <f t="shared" si="31"/>
        <v>#VALUE!</v>
      </c>
      <c r="BB32" s="404">
        <f t="shared" si="32"/>
        <v>0</v>
      </c>
      <c r="BC32" s="404" t="str">
        <f t="shared" si="33"/>
        <v/>
      </c>
      <c r="BD32" s="404" t="str">
        <f t="shared" si="34"/>
        <v/>
      </c>
      <c r="BE32" s="404" t="str">
        <f t="shared" si="35"/>
        <v/>
      </c>
      <c r="BF32" s="404" t="e">
        <f t="shared" si="36"/>
        <v>#VALUE!</v>
      </c>
      <c r="BG32" s="404" t="e">
        <f t="shared" si="37"/>
        <v>#VALUE!</v>
      </c>
      <c r="BH32" s="404" t="e">
        <f t="shared" si="38"/>
        <v>#VALUE!</v>
      </c>
      <c r="BI32" s="404">
        <f t="shared" si="39"/>
        <v>0</v>
      </c>
      <c r="BJ32" s="404">
        <f t="shared" si="40"/>
        <v>0</v>
      </c>
      <c r="CA32" s="479">
        <v>22539</v>
      </c>
      <c r="CB32" s="480">
        <v>23541</v>
      </c>
      <c r="CC32" s="481" t="s">
        <v>245</v>
      </c>
      <c r="CD32" s="483">
        <v>46023</v>
      </c>
      <c r="CE32" s="480"/>
      <c r="CF32" s="484"/>
      <c r="CG32" s="480" t="str">
        <f t="shared" si="41"/>
        <v/>
      </c>
      <c r="CH32" s="480">
        <f t="shared" si="42"/>
        <v>22801</v>
      </c>
      <c r="CI32" s="485" t="e">
        <f t="shared" si="43"/>
        <v>#N/A</v>
      </c>
      <c r="CJ32" s="480" t="str">
        <f t="shared" si="44"/>
        <v/>
      </c>
      <c r="CK32" s="480" t="str">
        <f t="shared" si="45"/>
        <v/>
      </c>
    </row>
    <row r="33" spans="2:89" s="61" customFormat="1" ht="18" customHeight="1" x14ac:dyDescent="0.2">
      <c r="B33" s="24"/>
      <c r="C33" s="226">
        <v>10</v>
      </c>
      <c r="D33" s="277"/>
      <c r="E33" s="277"/>
      <c r="F33" s="328"/>
      <c r="G33" s="332"/>
      <c r="H33" s="330"/>
      <c r="I33" s="331"/>
      <c r="J33" s="331"/>
      <c r="K33" s="331"/>
      <c r="L33" s="331"/>
      <c r="M33" s="331"/>
      <c r="N33" s="417" t="str">
        <f>IF(('Scheda 10'!E$40+'Scheda 10'!F$40+'Scheda 10'!G$40+'Scheda 10'!J$40+'Scheda 10'!K$40+'Scheda 10'!N$40+'Scheda 10'!O$40+'Scheda 10'!P$40+'Scheda 10'!Q$40)=0,"","X")</f>
        <v/>
      </c>
      <c r="O33" s="241"/>
      <c r="P33" s="114"/>
      <c r="Q33" s="403" t="str">
        <f t="shared" si="0"/>
        <v/>
      </c>
      <c r="R33" s="403" t="str">
        <f t="shared" si="1"/>
        <v/>
      </c>
      <c r="S33" s="403" t="str">
        <f t="shared" si="2"/>
        <v/>
      </c>
      <c r="T33" s="392"/>
      <c r="U33" s="392"/>
      <c r="V33" s="397"/>
      <c r="W33" s="292"/>
      <c r="X33" s="307"/>
      <c r="Y33" s="306">
        <f t="shared" si="3"/>
        <v>0</v>
      </c>
      <c r="Z33" s="306">
        <f t="shared" si="4"/>
        <v>0</v>
      </c>
      <c r="AA33" s="306">
        <f t="shared" si="5"/>
        <v>0</v>
      </c>
      <c r="AB33" s="306">
        <f t="shared" si="6"/>
        <v>0</v>
      </c>
      <c r="AC33" s="306">
        <f t="shared" si="7"/>
        <v>0</v>
      </c>
      <c r="AD33" s="306">
        <f t="shared" si="8"/>
        <v>0</v>
      </c>
      <c r="AE33" s="306">
        <f t="shared" si="9"/>
        <v>0</v>
      </c>
      <c r="AF33" s="306">
        <f t="shared" si="10"/>
        <v>0</v>
      </c>
      <c r="AG33" s="306">
        <f t="shared" si="11"/>
        <v>0</v>
      </c>
      <c r="AH33" s="404" t="str">
        <f t="shared" si="12"/>
        <v/>
      </c>
      <c r="AI33" s="404" t="str">
        <f t="shared" si="13"/>
        <v/>
      </c>
      <c r="AJ33" s="404" t="str">
        <f t="shared" si="14"/>
        <v/>
      </c>
      <c r="AK33" s="404" t="e">
        <f t="shared" si="15"/>
        <v>#VALUE!</v>
      </c>
      <c r="AL33" s="404" t="e">
        <f t="shared" si="16"/>
        <v>#VALUE!</v>
      </c>
      <c r="AM33" s="404" t="e">
        <f t="shared" si="17"/>
        <v>#VALUE!</v>
      </c>
      <c r="AN33" s="404">
        <f t="shared" si="18"/>
        <v>0</v>
      </c>
      <c r="AO33" s="404" t="str">
        <f t="shared" si="19"/>
        <v/>
      </c>
      <c r="AP33" s="404" t="str">
        <f t="shared" si="20"/>
        <v/>
      </c>
      <c r="AQ33" s="404" t="str">
        <f t="shared" si="21"/>
        <v/>
      </c>
      <c r="AR33" s="404" t="e">
        <f t="shared" si="22"/>
        <v>#VALUE!</v>
      </c>
      <c r="AS33" s="404" t="e">
        <f t="shared" si="23"/>
        <v>#VALUE!</v>
      </c>
      <c r="AT33" s="404" t="e">
        <f t="shared" si="24"/>
        <v>#VALUE!</v>
      </c>
      <c r="AU33" s="404">
        <f t="shared" si="25"/>
        <v>0</v>
      </c>
      <c r="AV33" s="404" t="str">
        <f t="shared" si="26"/>
        <v/>
      </c>
      <c r="AW33" s="404" t="str">
        <f t="shared" si="27"/>
        <v/>
      </c>
      <c r="AX33" s="404" t="str">
        <f t="shared" si="28"/>
        <v/>
      </c>
      <c r="AY33" s="404" t="e">
        <f t="shared" si="29"/>
        <v>#VALUE!</v>
      </c>
      <c r="AZ33" s="404" t="e">
        <f t="shared" si="30"/>
        <v>#VALUE!</v>
      </c>
      <c r="BA33" s="404" t="e">
        <f t="shared" si="31"/>
        <v>#VALUE!</v>
      </c>
      <c r="BB33" s="404">
        <f t="shared" si="32"/>
        <v>0</v>
      </c>
      <c r="BC33" s="404" t="str">
        <f t="shared" si="33"/>
        <v/>
      </c>
      <c r="BD33" s="404" t="str">
        <f t="shared" si="34"/>
        <v/>
      </c>
      <c r="BE33" s="404" t="str">
        <f t="shared" si="35"/>
        <v/>
      </c>
      <c r="BF33" s="404" t="e">
        <f t="shared" si="36"/>
        <v>#VALUE!</v>
      </c>
      <c r="BG33" s="404" t="e">
        <f t="shared" si="37"/>
        <v>#VALUE!</v>
      </c>
      <c r="BH33" s="404" t="e">
        <f t="shared" si="38"/>
        <v>#VALUE!</v>
      </c>
      <c r="BI33" s="404">
        <f t="shared" si="39"/>
        <v>0</v>
      </c>
      <c r="BJ33" s="404">
        <f t="shared" si="40"/>
        <v>0</v>
      </c>
      <c r="CA33" s="479">
        <v>22569</v>
      </c>
      <c r="CB33" s="480">
        <v>23542</v>
      </c>
      <c r="CC33" s="481" t="s">
        <v>245</v>
      </c>
      <c r="CD33" s="483">
        <v>46054</v>
      </c>
      <c r="CE33" s="480">
        <v>2026</v>
      </c>
      <c r="CF33" s="484"/>
      <c r="CG33" s="480" t="str">
        <f t="shared" si="41"/>
        <v/>
      </c>
      <c r="CH33" s="480">
        <f t="shared" si="42"/>
        <v>22801</v>
      </c>
      <c r="CI33" s="485" t="e">
        <f t="shared" si="43"/>
        <v>#N/A</v>
      </c>
      <c r="CJ33" s="480" t="str">
        <f t="shared" si="44"/>
        <v/>
      </c>
      <c r="CK33" s="480" t="str">
        <f t="shared" si="45"/>
        <v/>
      </c>
    </row>
    <row r="34" spans="2:89" s="61" customFormat="1" ht="18" customHeight="1" x14ac:dyDescent="0.2">
      <c r="B34" s="24"/>
      <c r="C34" s="226">
        <v>11</v>
      </c>
      <c r="D34" s="277"/>
      <c r="E34" s="277"/>
      <c r="F34" s="328"/>
      <c r="G34" s="332"/>
      <c r="H34" s="330"/>
      <c r="I34" s="331"/>
      <c r="J34" s="331"/>
      <c r="K34" s="331"/>
      <c r="L34" s="331"/>
      <c r="M34" s="331"/>
      <c r="N34" s="417" t="str">
        <f>IF(('Scheda 11'!E$40+'Scheda 11'!F$40+'Scheda 11'!G$40+'Scheda 11'!J$40+'Scheda 11'!K$40+'Scheda 11'!N$40+'Scheda 11'!O$40+'Scheda 11'!P$40+'Scheda 11'!Q$40)=0,"","X")</f>
        <v/>
      </c>
      <c r="O34" s="241"/>
      <c r="P34" s="114"/>
      <c r="Q34" s="403" t="str">
        <f t="shared" si="0"/>
        <v/>
      </c>
      <c r="R34" s="403" t="str">
        <f t="shared" si="1"/>
        <v/>
      </c>
      <c r="S34" s="403" t="str">
        <f t="shared" si="2"/>
        <v/>
      </c>
      <c r="T34" s="392"/>
      <c r="U34" s="392"/>
      <c r="V34" s="397"/>
      <c r="W34" s="292"/>
      <c r="X34" s="307"/>
      <c r="Y34" s="306">
        <f t="shared" si="3"/>
        <v>0</v>
      </c>
      <c r="Z34" s="306">
        <f t="shared" si="4"/>
        <v>0</v>
      </c>
      <c r="AA34" s="306">
        <f t="shared" si="5"/>
        <v>0</v>
      </c>
      <c r="AB34" s="306">
        <f t="shared" si="6"/>
        <v>0</v>
      </c>
      <c r="AC34" s="306">
        <f t="shared" si="7"/>
        <v>0</v>
      </c>
      <c r="AD34" s="306">
        <f t="shared" si="8"/>
        <v>0</v>
      </c>
      <c r="AE34" s="306">
        <f t="shared" si="9"/>
        <v>0</v>
      </c>
      <c r="AF34" s="306">
        <f t="shared" si="10"/>
        <v>0</v>
      </c>
      <c r="AG34" s="306">
        <f t="shared" si="11"/>
        <v>0</v>
      </c>
      <c r="AH34" s="404" t="str">
        <f t="shared" si="12"/>
        <v/>
      </c>
      <c r="AI34" s="404" t="str">
        <f t="shared" si="13"/>
        <v/>
      </c>
      <c r="AJ34" s="404" t="str">
        <f t="shared" si="14"/>
        <v/>
      </c>
      <c r="AK34" s="404" t="e">
        <f t="shared" si="15"/>
        <v>#VALUE!</v>
      </c>
      <c r="AL34" s="404" t="e">
        <f t="shared" si="16"/>
        <v>#VALUE!</v>
      </c>
      <c r="AM34" s="404" t="e">
        <f t="shared" si="17"/>
        <v>#VALUE!</v>
      </c>
      <c r="AN34" s="404">
        <f t="shared" si="18"/>
        <v>0</v>
      </c>
      <c r="AO34" s="404" t="str">
        <f t="shared" si="19"/>
        <v/>
      </c>
      <c r="AP34" s="404" t="str">
        <f t="shared" si="20"/>
        <v/>
      </c>
      <c r="AQ34" s="404" t="str">
        <f t="shared" si="21"/>
        <v/>
      </c>
      <c r="AR34" s="404" t="e">
        <f t="shared" si="22"/>
        <v>#VALUE!</v>
      </c>
      <c r="AS34" s="404" t="e">
        <f t="shared" si="23"/>
        <v>#VALUE!</v>
      </c>
      <c r="AT34" s="404" t="e">
        <f t="shared" si="24"/>
        <v>#VALUE!</v>
      </c>
      <c r="AU34" s="404">
        <f t="shared" si="25"/>
        <v>0</v>
      </c>
      <c r="AV34" s="404" t="str">
        <f t="shared" si="26"/>
        <v/>
      </c>
      <c r="AW34" s="404" t="str">
        <f t="shared" si="27"/>
        <v/>
      </c>
      <c r="AX34" s="404" t="str">
        <f t="shared" si="28"/>
        <v/>
      </c>
      <c r="AY34" s="404" t="e">
        <f t="shared" si="29"/>
        <v>#VALUE!</v>
      </c>
      <c r="AZ34" s="404" t="e">
        <f t="shared" si="30"/>
        <v>#VALUE!</v>
      </c>
      <c r="BA34" s="404" t="e">
        <f t="shared" si="31"/>
        <v>#VALUE!</v>
      </c>
      <c r="BB34" s="404">
        <f t="shared" si="32"/>
        <v>0</v>
      </c>
      <c r="BC34" s="404" t="str">
        <f t="shared" si="33"/>
        <v/>
      </c>
      <c r="BD34" s="404" t="str">
        <f t="shared" si="34"/>
        <v/>
      </c>
      <c r="BE34" s="404" t="str">
        <f t="shared" si="35"/>
        <v/>
      </c>
      <c r="BF34" s="404" t="e">
        <f t="shared" si="36"/>
        <v>#VALUE!</v>
      </c>
      <c r="BG34" s="404" t="e">
        <f t="shared" si="37"/>
        <v>#VALUE!</v>
      </c>
      <c r="BH34" s="404" t="e">
        <f t="shared" si="38"/>
        <v>#VALUE!</v>
      </c>
      <c r="BI34" s="404">
        <f t="shared" si="39"/>
        <v>0</v>
      </c>
      <c r="BJ34" s="404">
        <f t="shared" si="40"/>
        <v>0</v>
      </c>
      <c r="CA34" s="479">
        <v>22600</v>
      </c>
      <c r="CB34" s="480">
        <v>23543</v>
      </c>
      <c r="CC34" s="481" t="s">
        <v>245</v>
      </c>
      <c r="CD34" s="483">
        <v>46082</v>
      </c>
      <c r="CE34" s="480">
        <v>2026</v>
      </c>
      <c r="CF34" s="484"/>
      <c r="CG34" s="480" t="str">
        <f t="shared" si="41"/>
        <v/>
      </c>
      <c r="CH34" s="480">
        <f t="shared" si="42"/>
        <v>22801</v>
      </c>
      <c r="CI34" s="485" t="e">
        <f t="shared" si="43"/>
        <v>#N/A</v>
      </c>
      <c r="CJ34" s="480" t="str">
        <f t="shared" si="44"/>
        <v/>
      </c>
      <c r="CK34" s="480" t="str">
        <f t="shared" si="45"/>
        <v/>
      </c>
    </row>
    <row r="35" spans="2:89" s="61" customFormat="1" ht="18" customHeight="1" x14ac:dyDescent="0.2">
      <c r="B35" s="24"/>
      <c r="C35" s="226">
        <v>12</v>
      </c>
      <c r="D35" s="277"/>
      <c r="E35" s="277"/>
      <c r="F35" s="328"/>
      <c r="G35" s="332"/>
      <c r="H35" s="330"/>
      <c r="I35" s="331"/>
      <c r="J35" s="331"/>
      <c r="K35" s="331"/>
      <c r="L35" s="331"/>
      <c r="M35" s="331"/>
      <c r="N35" s="417" t="str">
        <f>IF(('Scheda 12'!E$40+'Scheda 12'!F$40+'Scheda 12'!G$40+'Scheda 12'!J$40+'Scheda 12'!K$40+'Scheda 12'!N$40+'Scheda 12'!O$40+'Scheda 12'!P$40+'Scheda 12'!Q$40)=0,"","X")</f>
        <v/>
      </c>
      <c r="O35" s="241"/>
      <c r="P35" s="114"/>
      <c r="Q35" s="403" t="str">
        <f t="shared" si="0"/>
        <v/>
      </c>
      <c r="R35" s="403" t="str">
        <f t="shared" si="1"/>
        <v/>
      </c>
      <c r="S35" s="403" t="str">
        <f t="shared" si="2"/>
        <v/>
      </c>
      <c r="T35" s="392"/>
      <c r="U35" s="392"/>
      <c r="V35" s="397"/>
      <c r="W35" s="292"/>
      <c r="X35" s="307"/>
      <c r="Y35" s="306">
        <f t="shared" si="3"/>
        <v>0</v>
      </c>
      <c r="Z35" s="306">
        <f t="shared" si="4"/>
        <v>0</v>
      </c>
      <c r="AA35" s="306">
        <f t="shared" si="5"/>
        <v>0</v>
      </c>
      <c r="AB35" s="306">
        <f t="shared" si="6"/>
        <v>0</v>
      </c>
      <c r="AC35" s="306">
        <f t="shared" si="7"/>
        <v>0</v>
      </c>
      <c r="AD35" s="306">
        <f t="shared" si="8"/>
        <v>0</v>
      </c>
      <c r="AE35" s="306">
        <f t="shared" si="9"/>
        <v>0</v>
      </c>
      <c r="AF35" s="306">
        <f t="shared" si="10"/>
        <v>0</v>
      </c>
      <c r="AG35" s="306">
        <f t="shared" si="11"/>
        <v>0</v>
      </c>
      <c r="AH35" s="404" t="str">
        <f t="shared" si="12"/>
        <v/>
      </c>
      <c r="AI35" s="404" t="str">
        <f t="shared" si="13"/>
        <v/>
      </c>
      <c r="AJ35" s="404" t="str">
        <f t="shared" si="14"/>
        <v/>
      </c>
      <c r="AK35" s="404" t="e">
        <f t="shared" si="15"/>
        <v>#VALUE!</v>
      </c>
      <c r="AL35" s="404" t="e">
        <f t="shared" si="16"/>
        <v>#VALUE!</v>
      </c>
      <c r="AM35" s="404" t="e">
        <f t="shared" si="17"/>
        <v>#VALUE!</v>
      </c>
      <c r="AN35" s="404">
        <f t="shared" si="18"/>
        <v>0</v>
      </c>
      <c r="AO35" s="404" t="str">
        <f t="shared" si="19"/>
        <v/>
      </c>
      <c r="AP35" s="404" t="str">
        <f t="shared" si="20"/>
        <v/>
      </c>
      <c r="AQ35" s="404" t="str">
        <f t="shared" si="21"/>
        <v/>
      </c>
      <c r="AR35" s="404" t="e">
        <f t="shared" si="22"/>
        <v>#VALUE!</v>
      </c>
      <c r="AS35" s="404" t="e">
        <f t="shared" si="23"/>
        <v>#VALUE!</v>
      </c>
      <c r="AT35" s="404" t="e">
        <f t="shared" si="24"/>
        <v>#VALUE!</v>
      </c>
      <c r="AU35" s="404">
        <f t="shared" si="25"/>
        <v>0</v>
      </c>
      <c r="AV35" s="404" t="str">
        <f t="shared" si="26"/>
        <v/>
      </c>
      <c r="AW35" s="404" t="str">
        <f t="shared" si="27"/>
        <v/>
      </c>
      <c r="AX35" s="404" t="str">
        <f t="shared" si="28"/>
        <v/>
      </c>
      <c r="AY35" s="404" t="e">
        <f t="shared" si="29"/>
        <v>#VALUE!</v>
      </c>
      <c r="AZ35" s="404" t="e">
        <f t="shared" si="30"/>
        <v>#VALUE!</v>
      </c>
      <c r="BA35" s="404" t="e">
        <f t="shared" si="31"/>
        <v>#VALUE!</v>
      </c>
      <c r="BB35" s="404">
        <f t="shared" si="32"/>
        <v>0</v>
      </c>
      <c r="BC35" s="404" t="str">
        <f t="shared" si="33"/>
        <v/>
      </c>
      <c r="BD35" s="404" t="str">
        <f t="shared" si="34"/>
        <v/>
      </c>
      <c r="BE35" s="404" t="str">
        <f t="shared" si="35"/>
        <v/>
      </c>
      <c r="BF35" s="404" t="e">
        <f t="shared" si="36"/>
        <v>#VALUE!</v>
      </c>
      <c r="BG35" s="404" t="e">
        <f t="shared" si="37"/>
        <v>#VALUE!</v>
      </c>
      <c r="BH35" s="404" t="e">
        <f t="shared" si="38"/>
        <v>#VALUE!</v>
      </c>
      <c r="BI35" s="404">
        <f t="shared" si="39"/>
        <v>0</v>
      </c>
      <c r="BJ35" s="404">
        <f t="shared" si="40"/>
        <v>0</v>
      </c>
      <c r="CA35" s="479">
        <v>22630</v>
      </c>
      <c r="CB35" s="480">
        <v>23544</v>
      </c>
      <c r="CC35" s="481" t="s">
        <v>245</v>
      </c>
      <c r="CD35" s="483">
        <v>46113</v>
      </c>
      <c r="CE35" s="480">
        <v>2026</v>
      </c>
      <c r="CF35" s="484"/>
      <c r="CG35" s="480" t="str">
        <f t="shared" si="41"/>
        <v/>
      </c>
      <c r="CH35" s="480">
        <f t="shared" si="42"/>
        <v>22801</v>
      </c>
      <c r="CI35" s="485" t="e">
        <f t="shared" si="43"/>
        <v>#N/A</v>
      </c>
      <c r="CJ35" s="480" t="str">
        <f t="shared" si="44"/>
        <v/>
      </c>
      <c r="CK35" s="480" t="str">
        <f t="shared" si="45"/>
        <v/>
      </c>
    </row>
    <row r="36" spans="2:89" s="61" customFormat="1" ht="18" customHeight="1" x14ac:dyDescent="0.2">
      <c r="B36" s="24"/>
      <c r="C36" s="226">
        <v>13</v>
      </c>
      <c r="D36" s="277"/>
      <c r="E36" s="277"/>
      <c r="F36" s="328"/>
      <c r="G36" s="332"/>
      <c r="H36" s="330"/>
      <c r="I36" s="331"/>
      <c r="J36" s="331"/>
      <c r="K36" s="331"/>
      <c r="L36" s="331"/>
      <c r="M36" s="331"/>
      <c r="N36" s="417" t="str">
        <f>IF(('Scheda 13'!E$40+'Scheda 13'!F$40+'Scheda 13'!G$40+'Scheda 13'!J$40+'Scheda 13'!K$40+'Scheda 13'!N$40+'Scheda 13'!O$40+'Scheda 13'!P$40+'Scheda 13'!Q$40)=0,"","X")</f>
        <v/>
      </c>
      <c r="O36" s="241"/>
      <c r="P36" s="114"/>
      <c r="Q36" s="403" t="str">
        <f t="shared" si="0"/>
        <v/>
      </c>
      <c r="R36" s="403" t="str">
        <f t="shared" si="1"/>
        <v/>
      </c>
      <c r="S36" s="403" t="str">
        <f t="shared" si="2"/>
        <v/>
      </c>
      <c r="T36" s="392"/>
      <c r="U36" s="392"/>
      <c r="V36" s="397"/>
      <c r="W36" s="292"/>
      <c r="X36" s="307"/>
      <c r="Y36" s="306">
        <f t="shared" si="3"/>
        <v>0</v>
      </c>
      <c r="Z36" s="306">
        <f t="shared" si="4"/>
        <v>0</v>
      </c>
      <c r="AA36" s="306">
        <f t="shared" si="5"/>
        <v>0</v>
      </c>
      <c r="AB36" s="306">
        <f t="shared" si="6"/>
        <v>0</v>
      </c>
      <c r="AC36" s="306">
        <f t="shared" si="7"/>
        <v>0</v>
      </c>
      <c r="AD36" s="306">
        <f t="shared" si="8"/>
        <v>0</v>
      </c>
      <c r="AE36" s="306">
        <f t="shared" si="9"/>
        <v>0</v>
      </c>
      <c r="AF36" s="306">
        <f t="shared" si="10"/>
        <v>0</v>
      </c>
      <c r="AG36" s="306">
        <f t="shared" si="11"/>
        <v>0</v>
      </c>
      <c r="AH36" s="404" t="str">
        <f t="shared" si="12"/>
        <v/>
      </c>
      <c r="AI36" s="404" t="str">
        <f t="shared" si="13"/>
        <v/>
      </c>
      <c r="AJ36" s="404" t="str">
        <f t="shared" si="14"/>
        <v/>
      </c>
      <c r="AK36" s="404" t="e">
        <f t="shared" si="15"/>
        <v>#VALUE!</v>
      </c>
      <c r="AL36" s="404" t="e">
        <f t="shared" si="16"/>
        <v>#VALUE!</v>
      </c>
      <c r="AM36" s="404" t="e">
        <f t="shared" si="17"/>
        <v>#VALUE!</v>
      </c>
      <c r="AN36" s="404">
        <f t="shared" si="18"/>
        <v>0</v>
      </c>
      <c r="AO36" s="404" t="str">
        <f t="shared" si="19"/>
        <v/>
      </c>
      <c r="AP36" s="404" t="str">
        <f t="shared" si="20"/>
        <v/>
      </c>
      <c r="AQ36" s="404" t="str">
        <f t="shared" si="21"/>
        <v/>
      </c>
      <c r="AR36" s="404" t="e">
        <f t="shared" si="22"/>
        <v>#VALUE!</v>
      </c>
      <c r="AS36" s="404" t="e">
        <f t="shared" si="23"/>
        <v>#VALUE!</v>
      </c>
      <c r="AT36" s="404" t="e">
        <f t="shared" si="24"/>
        <v>#VALUE!</v>
      </c>
      <c r="AU36" s="404">
        <f t="shared" si="25"/>
        <v>0</v>
      </c>
      <c r="AV36" s="404" t="str">
        <f t="shared" si="26"/>
        <v/>
      </c>
      <c r="AW36" s="404" t="str">
        <f t="shared" si="27"/>
        <v/>
      </c>
      <c r="AX36" s="404" t="str">
        <f t="shared" si="28"/>
        <v/>
      </c>
      <c r="AY36" s="404" t="e">
        <f t="shared" si="29"/>
        <v>#VALUE!</v>
      </c>
      <c r="AZ36" s="404" t="e">
        <f t="shared" si="30"/>
        <v>#VALUE!</v>
      </c>
      <c r="BA36" s="404" t="e">
        <f t="shared" si="31"/>
        <v>#VALUE!</v>
      </c>
      <c r="BB36" s="404">
        <f t="shared" si="32"/>
        <v>0</v>
      </c>
      <c r="BC36" s="404" t="str">
        <f t="shared" si="33"/>
        <v/>
      </c>
      <c r="BD36" s="404" t="str">
        <f t="shared" si="34"/>
        <v/>
      </c>
      <c r="BE36" s="404" t="str">
        <f t="shared" si="35"/>
        <v/>
      </c>
      <c r="BF36" s="404" t="e">
        <f t="shared" si="36"/>
        <v>#VALUE!</v>
      </c>
      <c r="BG36" s="404" t="e">
        <f t="shared" si="37"/>
        <v>#VALUE!</v>
      </c>
      <c r="BH36" s="404" t="e">
        <f t="shared" si="38"/>
        <v>#VALUE!</v>
      </c>
      <c r="BI36" s="404">
        <f t="shared" si="39"/>
        <v>0</v>
      </c>
      <c r="BJ36" s="404">
        <f t="shared" si="40"/>
        <v>0</v>
      </c>
      <c r="CA36" s="479">
        <v>22661</v>
      </c>
      <c r="CB36" s="480">
        <v>23545</v>
      </c>
      <c r="CC36" s="481" t="s">
        <v>246</v>
      </c>
      <c r="CD36" s="483">
        <v>46235</v>
      </c>
      <c r="CE36" s="480">
        <v>2026</v>
      </c>
      <c r="CF36" s="484"/>
      <c r="CG36" s="480" t="str">
        <f t="shared" si="41"/>
        <v/>
      </c>
      <c r="CH36" s="480">
        <f t="shared" si="42"/>
        <v>22801</v>
      </c>
      <c r="CI36" s="485" t="e">
        <f t="shared" si="43"/>
        <v>#N/A</v>
      </c>
      <c r="CJ36" s="480" t="str">
        <f t="shared" si="44"/>
        <v/>
      </c>
      <c r="CK36" s="480" t="str">
        <f t="shared" si="45"/>
        <v/>
      </c>
    </row>
    <row r="37" spans="2:89" s="61" customFormat="1" ht="18" customHeight="1" x14ac:dyDescent="0.2">
      <c r="B37" s="24"/>
      <c r="C37" s="226">
        <v>14</v>
      </c>
      <c r="D37" s="277"/>
      <c r="E37" s="277"/>
      <c r="F37" s="328"/>
      <c r="G37" s="332"/>
      <c r="H37" s="330"/>
      <c r="I37" s="331"/>
      <c r="J37" s="331"/>
      <c r="K37" s="331"/>
      <c r="L37" s="331"/>
      <c r="M37" s="331"/>
      <c r="N37" s="417" t="str">
        <f>IF(('Scheda 14'!E$40+'Scheda 14'!F$40+'Scheda 14'!G$40+'Scheda 14'!J$40+'Scheda 14'!K$40+'Scheda 14'!N$40+'Scheda 14'!O$40+'Scheda 14'!P$40+'Scheda 14'!Q$40)=0,"","X")</f>
        <v/>
      </c>
      <c r="O37" s="241"/>
      <c r="P37" s="114"/>
      <c r="Q37" s="403" t="str">
        <f t="shared" si="0"/>
        <v/>
      </c>
      <c r="R37" s="403" t="str">
        <f t="shared" si="1"/>
        <v/>
      </c>
      <c r="S37" s="403" t="str">
        <f t="shared" si="2"/>
        <v/>
      </c>
      <c r="T37" s="392"/>
      <c r="U37" s="392"/>
      <c r="V37" s="397"/>
      <c r="W37" s="292"/>
      <c r="X37" s="307"/>
      <c r="Y37" s="306">
        <f t="shared" si="3"/>
        <v>0</v>
      </c>
      <c r="Z37" s="306">
        <f t="shared" si="4"/>
        <v>0</v>
      </c>
      <c r="AA37" s="306">
        <f t="shared" si="5"/>
        <v>0</v>
      </c>
      <c r="AB37" s="306">
        <f t="shared" si="6"/>
        <v>0</v>
      </c>
      <c r="AC37" s="306">
        <f t="shared" si="7"/>
        <v>0</v>
      </c>
      <c r="AD37" s="306">
        <f t="shared" si="8"/>
        <v>0</v>
      </c>
      <c r="AE37" s="306">
        <f t="shared" si="9"/>
        <v>0</v>
      </c>
      <c r="AF37" s="306">
        <f t="shared" si="10"/>
        <v>0</v>
      </c>
      <c r="AG37" s="306">
        <f t="shared" si="11"/>
        <v>0</v>
      </c>
      <c r="AH37" s="404" t="str">
        <f t="shared" si="12"/>
        <v/>
      </c>
      <c r="AI37" s="404" t="str">
        <f t="shared" si="13"/>
        <v/>
      </c>
      <c r="AJ37" s="404" t="str">
        <f t="shared" si="14"/>
        <v/>
      </c>
      <c r="AK37" s="404" t="e">
        <f t="shared" si="15"/>
        <v>#VALUE!</v>
      </c>
      <c r="AL37" s="404" t="e">
        <f t="shared" si="16"/>
        <v>#VALUE!</v>
      </c>
      <c r="AM37" s="404" t="e">
        <f t="shared" si="17"/>
        <v>#VALUE!</v>
      </c>
      <c r="AN37" s="404">
        <f t="shared" si="18"/>
        <v>0</v>
      </c>
      <c r="AO37" s="404" t="str">
        <f t="shared" si="19"/>
        <v/>
      </c>
      <c r="AP37" s="404" t="str">
        <f t="shared" si="20"/>
        <v/>
      </c>
      <c r="AQ37" s="404" t="str">
        <f t="shared" si="21"/>
        <v/>
      </c>
      <c r="AR37" s="404" t="e">
        <f t="shared" si="22"/>
        <v>#VALUE!</v>
      </c>
      <c r="AS37" s="404" t="e">
        <f t="shared" si="23"/>
        <v>#VALUE!</v>
      </c>
      <c r="AT37" s="404" t="e">
        <f t="shared" si="24"/>
        <v>#VALUE!</v>
      </c>
      <c r="AU37" s="404">
        <f t="shared" si="25"/>
        <v>0</v>
      </c>
      <c r="AV37" s="404" t="str">
        <f t="shared" si="26"/>
        <v/>
      </c>
      <c r="AW37" s="404" t="str">
        <f t="shared" si="27"/>
        <v/>
      </c>
      <c r="AX37" s="404" t="str">
        <f t="shared" si="28"/>
        <v/>
      </c>
      <c r="AY37" s="404" t="e">
        <f t="shared" si="29"/>
        <v>#VALUE!</v>
      </c>
      <c r="AZ37" s="404" t="e">
        <f t="shared" si="30"/>
        <v>#VALUE!</v>
      </c>
      <c r="BA37" s="404" t="e">
        <f t="shared" si="31"/>
        <v>#VALUE!</v>
      </c>
      <c r="BB37" s="404">
        <f t="shared" si="32"/>
        <v>0</v>
      </c>
      <c r="BC37" s="404" t="str">
        <f t="shared" si="33"/>
        <v/>
      </c>
      <c r="BD37" s="404" t="str">
        <f t="shared" si="34"/>
        <v/>
      </c>
      <c r="BE37" s="404" t="str">
        <f t="shared" si="35"/>
        <v/>
      </c>
      <c r="BF37" s="404" t="e">
        <f t="shared" si="36"/>
        <v>#VALUE!</v>
      </c>
      <c r="BG37" s="404" t="e">
        <f t="shared" si="37"/>
        <v>#VALUE!</v>
      </c>
      <c r="BH37" s="404" t="e">
        <f t="shared" si="38"/>
        <v>#VALUE!</v>
      </c>
      <c r="BI37" s="404">
        <f t="shared" si="39"/>
        <v>0</v>
      </c>
      <c r="BJ37" s="404">
        <f t="shared" si="40"/>
        <v>0</v>
      </c>
      <c r="CA37" s="479">
        <v>22692</v>
      </c>
      <c r="CB37" s="480">
        <v>23546</v>
      </c>
      <c r="CC37" s="481" t="s">
        <v>246</v>
      </c>
      <c r="CD37" s="483">
        <v>46266</v>
      </c>
      <c r="CE37" s="480">
        <v>2026</v>
      </c>
      <c r="CF37" s="484"/>
      <c r="CG37" s="480" t="str">
        <f t="shared" si="41"/>
        <v/>
      </c>
      <c r="CH37" s="480">
        <f t="shared" si="42"/>
        <v>22801</v>
      </c>
      <c r="CI37" s="485" t="e">
        <f t="shared" si="43"/>
        <v>#N/A</v>
      </c>
      <c r="CJ37" s="480" t="str">
        <f t="shared" si="44"/>
        <v/>
      </c>
      <c r="CK37" s="480" t="str">
        <f t="shared" si="45"/>
        <v/>
      </c>
    </row>
    <row r="38" spans="2:89" s="61" customFormat="1" ht="18" customHeight="1" x14ac:dyDescent="0.2">
      <c r="B38" s="24"/>
      <c r="C38" s="226">
        <v>15</v>
      </c>
      <c r="D38" s="277"/>
      <c r="E38" s="277"/>
      <c r="F38" s="328"/>
      <c r="G38" s="332"/>
      <c r="H38" s="330"/>
      <c r="I38" s="331"/>
      <c r="J38" s="331"/>
      <c r="K38" s="331"/>
      <c r="L38" s="331"/>
      <c r="M38" s="331"/>
      <c r="N38" s="417" t="str">
        <f>IF(('Scheda 15'!E$40+'Scheda 15'!F$40+'Scheda 15'!G$40+'Scheda 15'!J$40+'Scheda 15'!K$40+'Scheda 15'!N$40+'Scheda 15'!O$40+'Scheda 15'!P$40+'Scheda 15'!Q$40)=0,"","X")</f>
        <v/>
      </c>
      <c r="O38" s="241"/>
      <c r="P38" s="114"/>
      <c r="Q38" s="403" t="str">
        <f t="shared" si="0"/>
        <v/>
      </c>
      <c r="R38" s="403" t="str">
        <f t="shared" si="1"/>
        <v/>
      </c>
      <c r="S38" s="403" t="str">
        <f t="shared" si="2"/>
        <v/>
      </c>
      <c r="T38" s="392"/>
      <c r="U38" s="392"/>
      <c r="V38" s="397"/>
      <c r="W38" s="292"/>
      <c r="X38" s="307"/>
      <c r="Y38" s="306">
        <f t="shared" si="3"/>
        <v>0</v>
      </c>
      <c r="Z38" s="306">
        <f t="shared" si="4"/>
        <v>0</v>
      </c>
      <c r="AA38" s="306">
        <f t="shared" si="5"/>
        <v>0</v>
      </c>
      <c r="AB38" s="306">
        <f t="shared" si="6"/>
        <v>0</v>
      </c>
      <c r="AC38" s="306">
        <f t="shared" si="7"/>
        <v>0</v>
      </c>
      <c r="AD38" s="306">
        <f t="shared" si="8"/>
        <v>0</v>
      </c>
      <c r="AE38" s="306">
        <f t="shared" si="9"/>
        <v>0</v>
      </c>
      <c r="AF38" s="306">
        <f t="shared" si="10"/>
        <v>0</v>
      </c>
      <c r="AG38" s="306">
        <f t="shared" si="11"/>
        <v>0</v>
      </c>
      <c r="AH38" s="404" t="str">
        <f t="shared" si="12"/>
        <v/>
      </c>
      <c r="AI38" s="404" t="str">
        <f t="shared" si="13"/>
        <v/>
      </c>
      <c r="AJ38" s="404" t="str">
        <f t="shared" si="14"/>
        <v/>
      </c>
      <c r="AK38" s="404" t="e">
        <f t="shared" si="15"/>
        <v>#VALUE!</v>
      </c>
      <c r="AL38" s="404" t="e">
        <f t="shared" si="16"/>
        <v>#VALUE!</v>
      </c>
      <c r="AM38" s="404" t="e">
        <f t="shared" si="17"/>
        <v>#VALUE!</v>
      </c>
      <c r="AN38" s="404">
        <f t="shared" si="18"/>
        <v>0</v>
      </c>
      <c r="AO38" s="404" t="str">
        <f t="shared" si="19"/>
        <v/>
      </c>
      <c r="AP38" s="404" t="str">
        <f t="shared" si="20"/>
        <v/>
      </c>
      <c r="AQ38" s="404" t="str">
        <f t="shared" si="21"/>
        <v/>
      </c>
      <c r="AR38" s="404" t="e">
        <f t="shared" si="22"/>
        <v>#VALUE!</v>
      </c>
      <c r="AS38" s="404" t="e">
        <f t="shared" si="23"/>
        <v>#VALUE!</v>
      </c>
      <c r="AT38" s="404" t="e">
        <f t="shared" si="24"/>
        <v>#VALUE!</v>
      </c>
      <c r="AU38" s="404">
        <f t="shared" si="25"/>
        <v>0</v>
      </c>
      <c r="AV38" s="404" t="str">
        <f t="shared" si="26"/>
        <v/>
      </c>
      <c r="AW38" s="404" t="str">
        <f t="shared" si="27"/>
        <v/>
      </c>
      <c r="AX38" s="404" t="str">
        <f t="shared" si="28"/>
        <v/>
      </c>
      <c r="AY38" s="404" t="e">
        <f t="shared" si="29"/>
        <v>#VALUE!</v>
      </c>
      <c r="AZ38" s="404" t="e">
        <f t="shared" si="30"/>
        <v>#VALUE!</v>
      </c>
      <c r="BA38" s="404" t="e">
        <f t="shared" si="31"/>
        <v>#VALUE!</v>
      </c>
      <c r="BB38" s="404">
        <f t="shared" si="32"/>
        <v>0</v>
      </c>
      <c r="BC38" s="404" t="str">
        <f t="shared" si="33"/>
        <v/>
      </c>
      <c r="BD38" s="404" t="str">
        <f t="shared" si="34"/>
        <v/>
      </c>
      <c r="BE38" s="404" t="str">
        <f t="shared" si="35"/>
        <v/>
      </c>
      <c r="BF38" s="404" t="e">
        <f t="shared" si="36"/>
        <v>#VALUE!</v>
      </c>
      <c r="BG38" s="404" t="e">
        <f t="shared" si="37"/>
        <v>#VALUE!</v>
      </c>
      <c r="BH38" s="404" t="e">
        <f t="shared" si="38"/>
        <v>#VALUE!</v>
      </c>
      <c r="BI38" s="404">
        <f t="shared" si="39"/>
        <v>0</v>
      </c>
      <c r="BJ38" s="404">
        <f t="shared" si="40"/>
        <v>0</v>
      </c>
      <c r="CA38" s="479">
        <v>22720</v>
      </c>
      <c r="CB38" s="480">
        <v>23547</v>
      </c>
      <c r="CC38" s="481" t="s">
        <v>246</v>
      </c>
      <c r="CD38" s="483">
        <v>46296</v>
      </c>
      <c r="CE38" s="480">
        <v>2026</v>
      </c>
      <c r="CF38" s="484"/>
      <c r="CG38" s="480" t="str">
        <f t="shared" si="41"/>
        <v/>
      </c>
      <c r="CH38" s="480">
        <f t="shared" si="42"/>
        <v>22801</v>
      </c>
      <c r="CI38" s="485" t="e">
        <f t="shared" si="43"/>
        <v>#N/A</v>
      </c>
      <c r="CJ38" s="480" t="str">
        <f t="shared" si="44"/>
        <v/>
      </c>
      <c r="CK38" s="480" t="str">
        <f t="shared" si="45"/>
        <v/>
      </c>
    </row>
    <row r="39" spans="2:89" s="61" customFormat="1" ht="18" customHeight="1" x14ac:dyDescent="0.2">
      <c r="B39" s="24"/>
      <c r="C39" s="226">
        <v>16</v>
      </c>
      <c r="D39" s="277"/>
      <c r="E39" s="277"/>
      <c r="F39" s="328"/>
      <c r="G39" s="332"/>
      <c r="H39" s="330"/>
      <c r="I39" s="331"/>
      <c r="J39" s="331"/>
      <c r="K39" s="331"/>
      <c r="L39" s="331"/>
      <c r="M39" s="331"/>
      <c r="N39" s="417" t="str">
        <f>IF(('Scheda 16'!E$40+'Scheda 16'!F$40+'Scheda 16'!G$40+'Scheda 16'!J$40+'Scheda 16'!K$40+'Scheda 16'!N$40+'Scheda 16'!O$40+'Scheda 16'!P$40+'Scheda 16'!Q$40)=0,"","X")</f>
        <v/>
      </c>
      <c r="O39" s="241"/>
      <c r="P39" s="114"/>
      <c r="Q39" s="403" t="str">
        <f t="shared" si="0"/>
        <v/>
      </c>
      <c r="R39" s="403" t="str">
        <f t="shared" si="1"/>
        <v/>
      </c>
      <c r="S39" s="403" t="str">
        <f t="shared" si="2"/>
        <v/>
      </c>
      <c r="T39" s="392"/>
      <c r="U39" s="392"/>
      <c r="V39" s="397"/>
      <c r="W39" s="292"/>
      <c r="X39" s="307"/>
      <c r="Y39" s="306">
        <f t="shared" si="3"/>
        <v>0</v>
      </c>
      <c r="Z39" s="306">
        <f t="shared" si="4"/>
        <v>0</v>
      </c>
      <c r="AA39" s="306">
        <f t="shared" si="5"/>
        <v>0</v>
      </c>
      <c r="AB39" s="306">
        <f t="shared" si="6"/>
        <v>0</v>
      </c>
      <c r="AC39" s="306">
        <f t="shared" si="7"/>
        <v>0</v>
      </c>
      <c r="AD39" s="306">
        <f t="shared" si="8"/>
        <v>0</v>
      </c>
      <c r="AE39" s="306">
        <f t="shared" si="9"/>
        <v>0</v>
      </c>
      <c r="AF39" s="306">
        <f t="shared" si="10"/>
        <v>0</v>
      </c>
      <c r="AG39" s="306">
        <f t="shared" si="11"/>
        <v>0</v>
      </c>
      <c r="AH39" s="404" t="str">
        <f t="shared" si="12"/>
        <v/>
      </c>
      <c r="AI39" s="404" t="str">
        <f t="shared" si="13"/>
        <v/>
      </c>
      <c r="AJ39" s="404" t="str">
        <f t="shared" si="14"/>
        <v/>
      </c>
      <c r="AK39" s="404" t="e">
        <f t="shared" si="15"/>
        <v>#VALUE!</v>
      </c>
      <c r="AL39" s="404" t="e">
        <f t="shared" si="16"/>
        <v>#VALUE!</v>
      </c>
      <c r="AM39" s="404" t="e">
        <f t="shared" si="17"/>
        <v>#VALUE!</v>
      </c>
      <c r="AN39" s="404">
        <f t="shared" si="18"/>
        <v>0</v>
      </c>
      <c r="AO39" s="404" t="str">
        <f t="shared" si="19"/>
        <v/>
      </c>
      <c r="AP39" s="404" t="str">
        <f t="shared" si="20"/>
        <v/>
      </c>
      <c r="AQ39" s="404" t="str">
        <f t="shared" si="21"/>
        <v/>
      </c>
      <c r="AR39" s="404" t="e">
        <f t="shared" si="22"/>
        <v>#VALUE!</v>
      </c>
      <c r="AS39" s="404" t="e">
        <f t="shared" si="23"/>
        <v>#VALUE!</v>
      </c>
      <c r="AT39" s="404" t="e">
        <f t="shared" si="24"/>
        <v>#VALUE!</v>
      </c>
      <c r="AU39" s="404">
        <f t="shared" si="25"/>
        <v>0</v>
      </c>
      <c r="AV39" s="404" t="str">
        <f t="shared" si="26"/>
        <v/>
      </c>
      <c r="AW39" s="404" t="str">
        <f t="shared" si="27"/>
        <v/>
      </c>
      <c r="AX39" s="404" t="str">
        <f t="shared" si="28"/>
        <v/>
      </c>
      <c r="AY39" s="404" t="e">
        <f t="shared" si="29"/>
        <v>#VALUE!</v>
      </c>
      <c r="AZ39" s="404" t="e">
        <f t="shared" si="30"/>
        <v>#VALUE!</v>
      </c>
      <c r="BA39" s="404" t="e">
        <f t="shared" si="31"/>
        <v>#VALUE!</v>
      </c>
      <c r="BB39" s="404">
        <f t="shared" si="32"/>
        <v>0</v>
      </c>
      <c r="BC39" s="404" t="str">
        <f t="shared" si="33"/>
        <v/>
      </c>
      <c r="BD39" s="404" t="str">
        <f t="shared" si="34"/>
        <v/>
      </c>
      <c r="BE39" s="404" t="str">
        <f t="shared" si="35"/>
        <v/>
      </c>
      <c r="BF39" s="404" t="e">
        <f t="shared" si="36"/>
        <v>#VALUE!</v>
      </c>
      <c r="BG39" s="404" t="e">
        <f t="shared" si="37"/>
        <v>#VALUE!</v>
      </c>
      <c r="BH39" s="404" t="e">
        <f t="shared" si="38"/>
        <v>#VALUE!</v>
      </c>
      <c r="BI39" s="404">
        <f t="shared" si="39"/>
        <v>0</v>
      </c>
      <c r="BJ39" s="404">
        <f t="shared" si="40"/>
        <v>0</v>
      </c>
      <c r="CA39" s="479">
        <v>22751</v>
      </c>
      <c r="CB39" s="480">
        <v>23548</v>
      </c>
      <c r="CC39" s="481" t="s">
        <v>246</v>
      </c>
      <c r="CD39" s="483">
        <v>46327</v>
      </c>
      <c r="CE39" s="480">
        <v>2026</v>
      </c>
      <c r="CF39" s="484"/>
      <c r="CG39" s="480" t="str">
        <f t="shared" si="41"/>
        <v/>
      </c>
      <c r="CH39" s="480">
        <f t="shared" si="42"/>
        <v>22801</v>
      </c>
      <c r="CI39" s="485" t="e">
        <f t="shared" si="43"/>
        <v>#N/A</v>
      </c>
      <c r="CJ39" s="480" t="str">
        <f t="shared" si="44"/>
        <v/>
      </c>
      <c r="CK39" s="480" t="str">
        <f t="shared" si="45"/>
        <v/>
      </c>
    </row>
    <row r="40" spans="2:89" s="61" customFormat="1" ht="18" customHeight="1" x14ac:dyDescent="0.2">
      <c r="B40" s="24"/>
      <c r="C40" s="226">
        <v>17</v>
      </c>
      <c r="D40" s="452"/>
      <c r="E40" s="452"/>
      <c r="F40" s="453"/>
      <c r="G40" s="457"/>
      <c r="H40" s="454"/>
      <c r="I40" s="455"/>
      <c r="J40" s="455"/>
      <c r="K40" s="455"/>
      <c r="L40" s="455"/>
      <c r="M40" s="471" t="str">
        <f>IF(D40="","","rinuncia franchigia")</f>
        <v/>
      </c>
      <c r="N40" s="417" t="str">
        <f>IF(('Scheda 17'!E$40+'Scheda 17'!F$40+'Scheda 17'!G$40+'Scheda 17'!J$40+'Scheda 17'!K$40+'Scheda 17'!N$40+'Scheda 17'!O$40+'Scheda 17'!P$40+'Scheda 17'!Q$40)=0,"","X")</f>
        <v/>
      </c>
      <c r="O40" s="241"/>
      <c r="P40" s="114"/>
      <c r="Q40" s="403" t="str">
        <f t="shared" si="0"/>
        <v/>
      </c>
      <c r="R40" s="403" t="str">
        <f t="shared" si="1"/>
        <v/>
      </c>
      <c r="S40" s="403" t="str">
        <f t="shared" si="2"/>
        <v/>
      </c>
      <c r="T40" s="392"/>
      <c r="U40" s="456" t="str">
        <f>IF(H40="","",IF(AND(H40="M",$M$6&lt;W40),"NON A L'ETA DI RIFERIMENTO!",IF(AND(H40="F",$M$6&lt;X40),"NON A L'ETA DI RIFERIMENTO!","")))</f>
        <v/>
      </c>
      <c r="V40" s="397"/>
      <c r="W40" s="647">
        <f>YEAR(G40)+65</f>
        <v>1965</v>
      </c>
      <c r="X40" s="647">
        <f>IF(YEAR(G40)&lt;1961,YEAR(G40)+64,IF(YEAR(G40)&gt;1963,YEAR(G40)+65,YEAR(VLOOKUP(CH40,$CB$23:$CD$59,3))))</f>
        <v>1964</v>
      </c>
      <c r="Y40" s="306">
        <f t="shared" si="3"/>
        <v>0</v>
      </c>
      <c r="Z40" s="306">
        <f t="shared" si="4"/>
        <v>0</v>
      </c>
      <c r="AA40" s="306">
        <f t="shared" si="5"/>
        <v>0</v>
      </c>
      <c r="AB40" s="306">
        <f t="shared" si="6"/>
        <v>0</v>
      </c>
      <c r="AC40" s="306">
        <f t="shared" si="7"/>
        <v>0</v>
      </c>
      <c r="AD40" s="306">
        <f t="shared" si="8"/>
        <v>0</v>
      </c>
      <c r="AE40" s="306">
        <f t="shared" si="9"/>
        <v>0</v>
      </c>
      <c r="AF40" s="306">
        <f t="shared" si="10"/>
        <v>0</v>
      </c>
      <c r="AG40" s="306">
        <f t="shared" si="11"/>
        <v>0</v>
      </c>
      <c r="AH40" s="404" t="str">
        <f t="shared" si="12"/>
        <v/>
      </c>
      <c r="AI40" s="404" t="str">
        <f t="shared" si="13"/>
        <v/>
      </c>
      <c r="AJ40" s="404" t="str">
        <f t="shared" si="14"/>
        <v/>
      </c>
      <c r="AK40" s="404" t="e">
        <f t="shared" si="15"/>
        <v>#VALUE!</v>
      </c>
      <c r="AL40" s="404" t="e">
        <f t="shared" si="16"/>
        <v>#VALUE!</v>
      </c>
      <c r="AM40" s="404" t="e">
        <f t="shared" si="17"/>
        <v>#VALUE!</v>
      </c>
      <c r="AN40" s="404">
        <f t="shared" si="18"/>
        <v>0</v>
      </c>
      <c r="AO40" s="404" t="str">
        <f t="shared" si="19"/>
        <v/>
      </c>
      <c r="AP40" s="404" t="str">
        <f t="shared" si="20"/>
        <v/>
      </c>
      <c r="AQ40" s="404" t="str">
        <f t="shared" si="21"/>
        <v/>
      </c>
      <c r="AR40" s="404" t="e">
        <f t="shared" si="22"/>
        <v>#VALUE!</v>
      </c>
      <c r="AS40" s="404" t="e">
        <f t="shared" si="23"/>
        <v>#VALUE!</v>
      </c>
      <c r="AT40" s="404" t="e">
        <f t="shared" si="24"/>
        <v>#VALUE!</v>
      </c>
      <c r="AU40" s="404">
        <f t="shared" si="25"/>
        <v>0</v>
      </c>
      <c r="AV40" s="404" t="str">
        <f t="shared" si="26"/>
        <v/>
      </c>
      <c r="AW40" s="404" t="str">
        <f t="shared" si="27"/>
        <v/>
      </c>
      <c r="AX40" s="404" t="str">
        <f t="shared" si="28"/>
        <v/>
      </c>
      <c r="AY40" s="404" t="e">
        <f t="shared" si="29"/>
        <v>#VALUE!</v>
      </c>
      <c r="AZ40" s="404" t="e">
        <f t="shared" si="30"/>
        <v>#VALUE!</v>
      </c>
      <c r="BA40" s="404" t="e">
        <f t="shared" si="31"/>
        <v>#VALUE!</v>
      </c>
      <c r="BB40" s="404">
        <f t="shared" si="32"/>
        <v>0</v>
      </c>
      <c r="BC40" s="404" t="str">
        <f t="shared" si="33"/>
        <v/>
      </c>
      <c r="BD40" s="404" t="str">
        <f t="shared" si="34"/>
        <v/>
      </c>
      <c r="BE40" s="404" t="str">
        <f t="shared" si="35"/>
        <v/>
      </c>
      <c r="BF40" s="404" t="e">
        <f t="shared" si="36"/>
        <v>#VALUE!</v>
      </c>
      <c r="BG40" s="404" t="e">
        <f t="shared" si="37"/>
        <v>#VALUE!</v>
      </c>
      <c r="BH40" s="404" t="e">
        <f t="shared" si="38"/>
        <v>#VALUE!</v>
      </c>
      <c r="BI40" s="404">
        <f t="shared" si="39"/>
        <v>0</v>
      </c>
      <c r="BJ40" s="404">
        <f t="shared" si="40"/>
        <v>0</v>
      </c>
      <c r="CA40" s="479">
        <v>22781</v>
      </c>
      <c r="CB40" s="480">
        <v>23549</v>
      </c>
      <c r="CC40" s="481" t="s">
        <v>246</v>
      </c>
      <c r="CD40" s="483">
        <v>46357</v>
      </c>
      <c r="CE40" s="480">
        <v>2026</v>
      </c>
      <c r="CF40" s="484"/>
      <c r="CG40" s="480" t="str">
        <f t="shared" si="41"/>
        <v/>
      </c>
      <c r="CH40" s="480">
        <f t="shared" si="42"/>
        <v>22801</v>
      </c>
      <c r="CI40" s="485" t="e">
        <f t="shared" si="43"/>
        <v>#N/A</v>
      </c>
      <c r="CJ40" s="480" t="str">
        <f t="shared" si="44"/>
        <v/>
      </c>
      <c r="CK40" s="480" t="str">
        <f t="shared" si="45"/>
        <v/>
      </c>
    </row>
    <row r="41" spans="2:89" s="61" customFormat="1" ht="18" customHeight="1" x14ac:dyDescent="0.2">
      <c r="B41" s="24"/>
      <c r="C41" s="226">
        <v>18</v>
      </c>
      <c r="D41" s="452"/>
      <c r="E41" s="452"/>
      <c r="F41" s="453"/>
      <c r="G41" s="457"/>
      <c r="H41" s="454"/>
      <c r="I41" s="455"/>
      <c r="J41" s="455"/>
      <c r="K41" s="455"/>
      <c r="L41" s="455"/>
      <c r="M41" s="471" t="str">
        <f>IF(D41="","","rinuncia franchigia")</f>
        <v/>
      </c>
      <c r="N41" s="417" t="str">
        <f>IF(('Scheda 18'!E$40+'Scheda 18'!F$40+'Scheda 18'!G$40+'Scheda 18'!J$40+'Scheda 18'!K$40+'Scheda 18'!N$40+'Scheda 18'!O$40+'Scheda 18'!P$40+'Scheda 18'!Q$40)=0,"","X")</f>
        <v/>
      </c>
      <c r="O41" s="241"/>
      <c r="P41" s="114"/>
      <c r="Q41" s="403" t="str">
        <f t="shared" si="0"/>
        <v/>
      </c>
      <c r="R41" s="403" t="str">
        <f t="shared" si="1"/>
        <v/>
      </c>
      <c r="S41" s="403" t="str">
        <f t="shared" si="2"/>
        <v/>
      </c>
      <c r="T41" s="392"/>
      <c r="U41" s="456" t="str">
        <f>IF(H41="","",IF(AND(H41="M",$M$6&lt;W41),"NON A L'ETA DI RIFERIMENTO!",IF(AND(H41="F",$M$6&lt;X41),"NON A L'ETA DI RIFERIMENTO!","")))</f>
        <v/>
      </c>
      <c r="V41" s="397"/>
      <c r="W41" s="647">
        <f>YEAR(G41)+65</f>
        <v>1965</v>
      </c>
      <c r="X41" s="647">
        <f>IF(YEAR(G41)&lt;1961,YEAR(G41)+64,IF(YEAR(G41)&gt;1963,YEAR(G41)+65,YEAR(VLOOKUP(CH41,$CB$23:$CD$59,3))))</f>
        <v>1964</v>
      </c>
      <c r="Y41" s="306">
        <f t="shared" si="3"/>
        <v>0</v>
      </c>
      <c r="Z41" s="306">
        <f t="shared" si="4"/>
        <v>0</v>
      </c>
      <c r="AA41" s="306">
        <f t="shared" si="5"/>
        <v>0</v>
      </c>
      <c r="AB41" s="306">
        <f t="shared" si="6"/>
        <v>0</v>
      </c>
      <c r="AC41" s="306">
        <f t="shared" si="7"/>
        <v>0</v>
      </c>
      <c r="AD41" s="306">
        <f t="shared" si="8"/>
        <v>0</v>
      </c>
      <c r="AE41" s="306">
        <f t="shared" si="9"/>
        <v>0</v>
      </c>
      <c r="AF41" s="306">
        <f t="shared" si="10"/>
        <v>0</v>
      </c>
      <c r="AG41" s="306">
        <f t="shared" si="11"/>
        <v>0</v>
      </c>
      <c r="AH41" s="404" t="str">
        <f t="shared" si="12"/>
        <v/>
      </c>
      <c r="AI41" s="404" t="str">
        <f t="shared" si="13"/>
        <v/>
      </c>
      <c r="AJ41" s="404" t="str">
        <f t="shared" si="14"/>
        <v/>
      </c>
      <c r="AK41" s="404" t="e">
        <f t="shared" si="15"/>
        <v>#VALUE!</v>
      </c>
      <c r="AL41" s="404" t="e">
        <f t="shared" si="16"/>
        <v>#VALUE!</v>
      </c>
      <c r="AM41" s="404" t="e">
        <f t="shared" si="17"/>
        <v>#VALUE!</v>
      </c>
      <c r="AN41" s="404">
        <f t="shared" si="18"/>
        <v>0</v>
      </c>
      <c r="AO41" s="404" t="str">
        <f t="shared" si="19"/>
        <v/>
      </c>
      <c r="AP41" s="404" t="str">
        <f t="shared" si="20"/>
        <v/>
      </c>
      <c r="AQ41" s="404" t="str">
        <f t="shared" si="21"/>
        <v/>
      </c>
      <c r="AR41" s="404" t="e">
        <f t="shared" si="22"/>
        <v>#VALUE!</v>
      </c>
      <c r="AS41" s="404" t="e">
        <f t="shared" si="23"/>
        <v>#VALUE!</v>
      </c>
      <c r="AT41" s="404" t="e">
        <f t="shared" si="24"/>
        <v>#VALUE!</v>
      </c>
      <c r="AU41" s="404">
        <f t="shared" si="25"/>
        <v>0</v>
      </c>
      <c r="AV41" s="404" t="str">
        <f t="shared" si="26"/>
        <v/>
      </c>
      <c r="AW41" s="404" t="str">
        <f t="shared" si="27"/>
        <v/>
      </c>
      <c r="AX41" s="404" t="str">
        <f t="shared" si="28"/>
        <v/>
      </c>
      <c r="AY41" s="404" t="e">
        <f t="shared" si="29"/>
        <v>#VALUE!</v>
      </c>
      <c r="AZ41" s="404" t="e">
        <f t="shared" si="30"/>
        <v>#VALUE!</v>
      </c>
      <c r="BA41" s="404" t="e">
        <f t="shared" si="31"/>
        <v>#VALUE!</v>
      </c>
      <c r="BB41" s="404">
        <f t="shared" si="32"/>
        <v>0</v>
      </c>
      <c r="BC41" s="404" t="str">
        <f t="shared" si="33"/>
        <v/>
      </c>
      <c r="BD41" s="404" t="str">
        <f t="shared" si="34"/>
        <v/>
      </c>
      <c r="BE41" s="404" t="str">
        <f t="shared" si="35"/>
        <v/>
      </c>
      <c r="BF41" s="404" t="e">
        <f t="shared" si="36"/>
        <v>#VALUE!</v>
      </c>
      <c r="BG41" s="404" t="e">
        <f t="shared" si="37"/>
        <v>#VALUE!</v>
      </c>
      <c r="BH41" s="404" t="e">
        <f t="shared" si="38"/>
        <v>#VALUE!</v>
      </c>
      <c r="BI41" s="404">
        <f t="shared" si="39"/>
        <v>0</v>
      </c>
      <c r="BJ41" s="404">
        <f t="shared" si="40"/>
        <v>0</v>
      </c>
      <c r="CA41" s="479">
        <v>22812</v>
      </c>
      <c r="CB41" s="480">
        <v>23550</v>
      </c>
      <c r="CC41" s="481" t="s">
        <v>246</v>
      </c>
      <c r="CD41" s="483">
        <v>46388</v>
      </c>
      <c r="CE41" s="480"/>
      <c r="CF41" s="484"/>
      <c r="CG41" s="480" t="str">
        <f t="shared" si="41"/>
        <v/>
      </c>
      <c r="CH41" s="480">
        <f t="shared" si="42"/>
        <v>22801</v>
      </c>
      <c r="CI41" s="485" t="e">
        <f t="shared" si="43"/>
        <v>#N/A</v>
      </c>
      <c r="CJ41" s="480" t="str">
        <f t="shared" si="44"/>
        <v/>
      </c>
      <c r="CK41" s="480" t="str">
        <f t="shared" si="45"/>
        <v/>
      </c>
    </row>
    <row r="42" spans="2:89" s="61" customFormat="1" ht="5.25" customHeight="1" x14ac:dyDescent="0.2">
      <c r="B42" s="27"/>
      <c r="C42" s="337"/>
      <c r="D42" s="81"/>
      <c r="E42" s="82"/>
      <c r="F42" s="251"/>
      <c r="G42" s="251"/>
      <c r="H42" s="278"/>
      <c r="I42" s="279"/>
      <c r="J42" s="278"/>
      <c r="K42" s="278"/>
      <c r="L42" s="222"/>
      <c r="M42" s="222"/>
      <c r="N42" s="279"/>
      <c r="O42" s="16"/>
      <c r="P42" s="114"/>
      <c r="Q42" s="386"/>
      <c r="R42" s="386"/>
      <c r="S42" s="386"/>
      <c r="T42" s="386"/>
      <c r="U42" s="398"/>
      <c r="V42" s="397"/>
      <c r="W42" s="292"/>
      <c r="X42" s="307"/>
      <c r="Y42" s="306"/>
      <c r="Z42" s="306"/>
      <c r="AA42" s="306"/>
      <c r="AB42" s="306"/>
      <c r="AC42" s="306"/>
      <c r="AD42" s="306"/>
      <c r="AE42" s="306"/>
      <c r="AF42" s="306"/>
      <c r="AG42" s="306"/>
      <c r="AH42" s="404"/>
      <c r="AI42" s="404"/>
      <c r="AJ42" s="404"/>
      <c r="AK42" s="404"/>
      <c r="AL42" s="404"/>
      <c r="AM42" s="404"/>
      <c r="AN42" s="404"/>
      <c r="AO42" s="404"/>
      <c r="AP42" s="404"/>
      <c r="AQ42" s="404"/>
      <c r="AR42" s="404"/>
      <c r="AS42" s="404"/>
      <c r="AT42" s="404"/>
      <c r="AU42" s="404"/>
      <c r="AV42" s="404"/>
      <c r="AW42" s="404"/>
      <c r="AX42" s="404"/>
      <c r="AY42" s="404"/>
      <c r="AZ42" s="404"/>
      <c r="BA42" s="404"/>
      <c r="BB42" s="404"/>
      <c r="BC42" s="404"/>
      <c r="BD42" s="404"/>
      <c r="BE42" s="404"/>
      <c r="BF42" s="404"/>
      <c r="BG42" s="404"/>
      <c r="BH42" s="404"/>
      <c r="BI42" s="404"/>
      <c r="BJ42" s="404"/>
      <c r="CA42" s="479">
        <v>22842</v>
      </c>
      <c r="CB42" s="480">
        <v>23551</v>
      </c>
      <c r="CC42" s="481" t="s">
        <v>246</v>
      </c>
      <c r="CD42" s="483">
        <v>46419</v>
      </c>
      <c r="CE42" s="480">
        <v>2027</v>
      </c>
      <c r="CF42" s="484"/>
      <c r="CG42" s="477"/>
      <c r="CH42" s="477"/>
      <c r="CI42" s="477"/>
      <c r="CJ42" s="477"/>
      <c r="CK42" s="477"/>
    </row>
    <row r="43" spans="2:89" s="250" customFormat="1" ht="18" customHeight="1" x14ac:dyDescent="0.25">
      <c r="B43" s="223"/>
      <c r="C43" s="427" t="s">
        <v>212</v>
      </c>
      <c r="D43" s="338"/>
      <c r="E43" s="338"/>
      <c r="F43" s="339"/>
      <c r="G43" s="340"/>
      <c r="H43" s="341"/>
      <c r="I43" s="341"/>
      <c r="J43" s="341"/>
      <c r="K43" s="341"/>
      <c r="L43" s="341"/>
      <c r="M43" s="341"/>
      <c r="N43" s="426" t="s">
        <v>241</v>
      </c>
      <c r="O43" s="247"/>
      <c r="P43" s="119"/>
      <c r="Q43" s="399"/>
      <c r="R43" s="399"/>
      <c r="S43" s="399"/>
      <c r="T43" s="399"/>
      <c r="U43" s="399"/>
      <c r="V43" s="400"/>
      <c r="W43" s="309"/>
      <c r="X43" s="308"/>
      <c r="Y43" s="310"/>
      <c r="Z43" s="310"/>
      <c r="AA43" s="310"/>
      <c r="AB43" s="310"/>
      <c r="AC43" s="310"/>
      <c r="AD43" s="310">
        <f>SUM(AD24:AD41)</f>
        <v>0</v>
      </c>
      <c r="AE43" s="310"/>
      <c r="AF43" s="310"/>
      <c r="AG43" s="310">
        <f>SUM(Y24:AG41)</f>
        <v>0</v>
      </c>
      <c r="AH43" s="407"/>
      <c r="AI43" s="407"/>
      <c r="AJ43" s="407"/>
      <c r="AK43" s="407"/>
      <c r="AL43" s="407"/>
      <c r="AM43" s="407"/>
      <c r="AN43" s="407"/>
      <c r="AO43" s="407"/>
      <c r="AP43" s="407"/>
      <c r="AQ43" s="407"/>
      <c r="AR43" s="407"/>
      <c r="AS43" s="407"/>
      <c r="AT43" s="407"/>
      <c r="AU43" s="407"/>
      <c r="AV43" s="407"/>
      <c r="AW43" s="407"/>
      <c r="AX43" s="407"/>
      <c r="AY43" s="407"/>
      <c r="AZ43" s="407"/>
      <c r="BA43" s="407"/>
      <c r="BB43" s="407"/>
      <c r="BC43" s="407"/>
      <c r="BD43" s="407"/>
      <c r="BE43" s="407"/>
      <c r="BF43" s="407"/>
      <c r="BG43" s="407"/>
      <c r="BH43" s="407"/>
      <c r="BI43" s="407"/>
      <c r="BJ43" s="407">
        <f>SUM(BJ24:BJ41)</f>
        <v>0</v>
      </c>
      <c r="CA43" s="479">
        <v>22873</v>
      </c>
      <c r="CB43" s="480">
        <v>23552</v>
      </c>
      <c r="CC43" s="481" t="s">
        <v>246</v>
      </c>
      <c r="CD43" s="483">
        <v>46447</v>
      </c>
      <c r="CE43" s="480">
        <v>2027</v>
      </c>
      <c r="CF43" s="486"/>
      <c r="CG43" s="477"/>
      <c r="CH43" s="477"/>
      <c r="CI43" s="477"/>
      <c r="CJ43" s="477"/>
      <c r="CK43" s="477"/>
    </row>
    <row r="44" spans="2:89" ht="22.5" customHeight="1" x14ac:dyDescent="0.2">
      <c r="CA44" s="479">
        <v>22904</v>
      </c>
      <c r="CB44" s="480">
        <v>23553</v>
      </c>
      <c r="CC44" s="481" t="s">
        <v>246</v>
      </c>
      <c r="CD44" s="483">
        <v>46478</v>
      </c>
      <c r="CE44" s="480">
        <v>2027</v>
      </c>
      <c r="CF44" s="484"/>
      <c r="CG44" s="477"/>
      <c r="CH44" s="477"/>
      <c r="CI44" s="477"/>
      <c r="CJ44" s="477"/>
      <c r="CK44" s="477"/>
    </row>
    <row r="45" spans="2:89" ht="10.5" customHeight="1" x14ac:dyDescent="0.2">
      <c r="CA45" s="479">
        <v>22934</v>
      </c>
      <c r="CB45" s="480">
        <v>23554</v>
      </c>
      <c r="CC45" s="481" t="s">
        <v>246</v>
      </c>
      <c r="CD45" s="483">
        <v>46508</v>
      </c>
      <c r="CE45" s="480">
        <v>2027</v>
      </c>
      <c r="CF45" s="484"/>
      <c r="CG45" s="477"/>
      <c r="CH45" s="477"/>
      <c r="CI45" s="477"/>
      <c r="CJ45" s="477"/>
      <c r="CK45" s="477"/>
    </row>
    <row r="46" spans="2:89" ht="14.25" customHeight="1" x14ac:dyDescent="0.2">
      <c r="B46" s="79"/>
      <c r="C46" s="79"/>
      <c r="D46" s="79"/>
      <c r="E46" s="252"/>
      <c r="F46" s="79"/>
      <c r="G46" s="79"/>
      <c r="H46" s="79"/>
      <c r="I46" s="79"/>
      <c r="J46" s="79"/>
      <c r="K46" s="79"/>
      <c r="L46" s="79"/>
      <c r="M46" s="79"/>
      <c r="N46" s="79"/>
      <c r="O46" s="79"/>
      <c r="CA46" s="479">
        <v>22965</v>
      </c>
      <c r="CB46" s="480">
        <v>23555</v>
      </c>
      <c r="CC46" s="481" t="s">
        <v>246</v>
      </c>
      <c r="CD46" s="483">
        <v>46539</v>
      </c>
      <c r="CE46" s="480">
        <v>2027</v>
      </c>
      <c r="CF46" s="484"/>
      <c r="CG46" s="477"/>
      <c r="CH46" s="477"/>
      <c r="CI46" s="477"/>
      <c r="CJ46" s="477"/>
      <c r="CK46" s="477"/>
    </row>
    <row r="47" spans="2:89" x14ac:dyDescent="0.2">
      <c r="B47" s="79"/>
      <c r="C47" s="79"/>
      <c r="D47" s="79"/>
      <c r="E47" s="252"/>
      <c r="F47" s="79"/>
      <c r="G47" s="79"/>
      <c r="H47" s="79"/>
      <c r="I47" s="79"/>
      <c r="J47" s="79"/>
      <c r="K47" s="79"/>
      <c r="L47" s="79"/>
      <c r="M47" s="79"/>
      <c r="N47" s="79"/>
      <c r="O47" s="79"/>
      <c r="CA47" s="479">
        <v>22995</v>
      </c>
      <c r="CB47" s="480">
        <v>23556</v>
      </c>
      <c r="CC47" s="481" t="s">
        <v>246</v>
      </c>
      <c r="CD47" s="483">
        <v>46569</v>
      </c>
      <c r="CE47" s="480">
        <v>2027</v>
      </c>
      <c r="CF47" s="484"/>
      <c r="CG47" s="477"/>
      <c r="CH47" s="477"/>
      <c r="CI47" s="477"/>
      <c r="CJ47" s="477"/>
      <c r="CK47" s="477"/>
    </row>
    <row r="48" spans="2:89" x14ac:dyDescent="0.2">
      <c r="B48" s="79"/>
      <c r="C48" s="79"/>
      <c r="D48" s="79"/>
      <c r="E48" s="252"/>
      <c r="F48" s="79"/>
      <c r="G48" s="79"/>
      <c r="H48" s="79"/>
      <c r="I48" s="79"/>
      <c r="J48" s="79"/>
      <c r="K48" s="79"/>
      <c r="L48" s="79"/>
      <c r="M48" s="79"/>
      <c r="N48" s="79"/>
      <c r="O48" s="79"/>
      <c r="CA48" s="479">
        <v>23026</v>
      </c>
      <c r="CB48" s="480">
        <v>23557</v>
      </c>
      <c r="CC48" s="481" t="s">
        <v>247</v>
      </c>
      <c r="CD48" s="483">
        <v>46692</v>
      </c>
      <c r="CE48" s="480">
        <v>2027</v>
      </c>
      <c r="CF48" s="484"/>
      <c r="CG48" s="477"/>
      <c r="CH48" s="477"/>
      <c r="CI48" s="477"/>
      <c r="CJ48" s="477"/>
      <c r="CK48" s="477"/>
    </row>
    <row r="49" spans="1:89" ht="9.75" customHeight="1" x14ac:dyDescent="0.2">
      <c r="B49" s="79"/>
      <c r="C49" s="79"/>
      <c r="D49" s="79"/>
      <c r="E49" s="252"/>
      <c r="F49" s="79"/>
      <c r="G49" s="79"/>
      <c r="H49" s="79"/>
      <c r="I49" s="79"/>
      <c r="J49" s="79"/>
      <c r="K49" s="79"/>
      <c r="L49" s="79"/>
      <c r="M49" s="79"/>
      <c r="N49" s="79"/>
      <c r="O49" s="79"/>
      <c r="CA49" s="479">
        <v>23057</v>
      </c>
      <c r="CB49" s="480">
        <v>23558</v>
      </c>
      <c r="CC49" s="481" t="s">
        <v>247</v>
      </c>
      <c r="CD49" s="483">
        <v>46722</v>
      </c>
      <c r="CE49" s="480">
        <v>2027</v>
      </c>
      <c r="CF49" s="484"/>
      <c r="CG49" s="477"/>
      <c r="CH49" s="477"/>
      <c r="CI49" s="477"/>
      <c r="CJ49" s="477"/>
      <c r="CK49" s="477"/>
    </row>
    <row r="50" spans="1:89" ht="17.25" customHeight="1" x14ac:dyDescent="0.2">
      <c r="B50" s="79"/>
      <c r="C50" s="79"/>
      <c r="D50" s="79"/>
      <c r="E50" s="252"/>
      <c r="F50" s="79"/>
      <c r="G50" s="79"/>
      <c r="H50" s="79"/>
      <c r="I50" s="79"/>
      <c r="J50" s="79"/>
      <c r="K50" s="79"/>
      <c r="L50" s="79"/>
      <c r="M50" s="79"/>
      <c r="N50" s="79"/>
      <c r="O50" s="79"/>
      <c r="CA50" s="479">
        <v>23085</v>
      </c>
      <c r="CB50" s="480">
        <v>23559</v>
      </c>
      <c r="CC50" s="481" t="s">
        <v>247</v>
      </c>
      <c r="CD50" s="483">
        <v>46753</v>
      </c>
      <c r="CE50" s="480"/>
      <c r="CF50" s="484"/>
      <c r="CG50" s="477"/>
      <c r="CH50" s="477"/>
      <c r="CI50" s="477"/>
      <c r="CJ50" s="477"/>
      <c r="CK50" s="477"/>
    </row>
    <row r="51" spans="1:89" s="114" customFormat="1" x14ac:dyDescent="0.2">
      <c r="A51" s="28"/>
      <c r="B51" s="79"/>
      <c r="C51" s="79"/>
      <c r="D51" s="79"/>
      <c r="E51" s="252"/>
      <c r="F51" s="79"/>
      <c r="G51" s="79"/>
      <c r="H51" s="79"/>
      <c r="I51" s="79"/>
      <c r="J51" s="79"/>
      <c r="K51" s="79"/>
      <c r="L51" s="79"/>
      <c r="M51" s="79"/>
      <c r="N51" s="79"/>
      <c r="O51" s="79"/>
      <c r="Q51" s="386"/>
      <c r="R51" s="386"/>
      <c r="S51" s="386"/>
      <c r="T51" s="386"/>
      <c r="U51" s="386"/>
      <c r="V51" s="387"/>
      <c r="W51" s="296"/>
      <c r="X51" s="295"/>
      <c r="Y51" s="297"/>
      <c r="Z51" s="297"/>
      <c r="AA51" s="297"/>
      <c r="AB51" s="297"/>
      <c r="AC51" s="297"/>
      <c r="AD51" s="297"/>
      <c r="AE51" s="297"/>
      <c r="AF51" s="297"/>
      <c r="AG51" s="297"/>
      <c r="AH51" s="404"/>
      <c r="AI51" s="404"/>
      <c r="AJ51" s="404"/>
      <c r="AK51" s="404"/>
      <c r="AL51" s="404"/>
      <c r="AM51" s="404"/>
      <c r="AN51" s="404"/>
      <c r="AO51" s="404"/>
      <c r="AP51" s="404"/>
      <c r="AQ51" s="404"/>
      <c r="AR51" s="404"/>
      <c r="AS51" s="404"/>
      <c r="AT51" s="404"/>
      <c r="AU51" s="404"/>
      <c r="AV51" s="404"/>
      <c r="AW51" s="404"/>
      <c r="AX51" s="404"/>
      <c r="AY51" s="404"/>
      <c r="AZ51" s="404"/>
      <c r="BA51" s="404"/>
      <c r="BB51" s="404"/>
      <c r="BC51" s="404"/>
      <c r="BD51" s="404"/>
      <c r="BE51" s="404"/>
      <c r="BF51" s="404"/>
      <c r="BG51" s="404"/>
      <c r="BH51" s="404"/>
      <c r="BI51" s="404"/>
      <c r="BJ51" s="404"/>
      <c r="CA51" s="479">
        <v>23116</v>
      </c>
      <c r="CB51" s="480">
        <v>23560</v>
      </c>
      <c r="CC51" s="481" t="s">
        <v>247</v>
      </c>
      <c r="CD51" s="483">
        <v>46784</v>
      </c>
      <c r="CE51" s="480">
        <v>2028</v>
      </c>
      <c r="CF51" s="484"/>
      <c r="CG51" s="477"/>
      <c r="CH51" s="477"/>
      <c r="CI51" s="477"/>
      <c r="CJ51" s="477"/>
      <c r="CK51" s="477"/>
    </row>
    <row r="52" spans="1:89" s="114" customFormat="1" x14ac:dyDescent="0.2">
      <c r="A52" s="28"/>
      <c r="B52" s="195"/>
      <c r="C52" s="195"/>
      <c r="D52" s="195"/>
      <c r="E52" s="195"/>
      <c r="F52" s="195"/>
      <c r="G52" s="195"/>
      <c r="H52" s="195"/>
      <c r="I52" s="195"/>
      <c r="J52" s="195"/>
      <c r="K52" s="195"/>
      <c r="L52" s="195"/>
      <c r="M52" s="195"/>
      <c r="N52" s="195"/>
      <c r="O52" s="79"/>
      <c r="Q52" s="386"/>
      <c r="R52" s="386"/>
      <c r="S52" s="386"/>
      <c r="T52" s="386"/>
      <c r="U52" s="386"/>
      <c r="V52" s="387"/>
      <c r="W52" s="296"/>
      <c r="X52" s="295"/>
      <c r="Y52" s="297"/>
      <c r="Z52" s="297"/>
      <c r="AA52" s="297"/>
      <c r="AB52" s="297"/>
      <c r="AC52" s="297"/>
      <c r="AD52" s="297"/>
      <c r="AE52" s="297"/>
      <c r="AF52" s="297"/>
      <c r="AG52" s="297"/>
      <c r="AH52" s="404"/>
      <c r="AI52" s="404"/>
      <c r="AJ52" s="404"/>
      <c r="AK52" s="404"/>
      <c r="AL52" s="404"/>
      <c r="AM52" s="404"/>
      <c r="AN52" s="404"/>
      <c r="AO52" s="404"/>
      <c r="AP52" s="404"/>
      <c r="AQ52" s="404"/>
      <c r="AR52" s="404"/>
      <c r="AS52" s="404"/>
      <c r="AT52" s="404"/>
      <c r="AU52" s="404"/>
      <c r="AV52" s="404"/>
      <c r="AW52" s="404"/>
      <c r="AX52" s="404"/>
      <c r="AY52" s="404"/>
      <c r="AZ52" s="404"/>
      <c r="BA52" s="404"/>
      <c r="BB52" s="404"/>
      <c r="BC52" s="404"/>
      <c r="BD52" s="404"/>
      <c r="BE52" s="404"/>
      <c r="BF52" s="404"/>
      <c r="BG52" s="404"/>
      <c r="BH52" s="404"/>
      <c r="BI52" s="404"/>
      <c r="BJ52" s="404"/>
      <c r="CA52" s="479">
        <v>23146</v>
      </c>
      <c r="CB52" s="480">
        <v>23561</v>
      </c>
      <c r="CC52" s="481" t="s">
        <v>247</v>
      </c>
      <c r="CD52" s="483">
        <v>46813</v>
      </c>
      <c r="CE52" s="480">
        <v>2028</v>
      </c>
      <c r="CF52" s="484"/>
      <c r="CG52" s="477"/>
      <c r="CH52" s="477"/>
      <c r="CI52" s="477"/>
      <c r="CJ52" s="477"/>
      <c r="CK52" s="477"/>
    </row>
    <row r="53" spans="1:89" s="114" customFormat="1" ht="8.25" customHeight="1" x14ac:dyDescent="0.2">
      <c r="A53" s="28"/>
      <c r="B53" s="79"/>
      <c r="C53" s="79"/>
      <c r="D53" s="79"/>
      <c r="E53" s="252"/>
      <c r="F53" s="79"/>
      <c r="G53" s="79"/>
      <c r="H53" s="79"/>
      <c r="I53" s="79"/>
      <c r="J53" s="79"/>
      <c r="K53" s="79"/>
      <c r="L53" s="79"/>
      <c r="M53" s="79"/>
      <c r="N53" s="79"/>
      <c r="O53" s="79"/>
      <c r="Q53" s="386"/>
      <c r="R53" s="386"/>
      <c r="S53" s="386"/>
      <c r="T53" s="386"/>
      <c r="U53" s="386"/>
      <c r="V53" s="387"/>
      <c r="W53" s="296"/>
      <c r="X53" s="295"/>
      <c r="Y53" s="297"/>
      <c r="Z53" s="297"/>
      <c r="AA53" s="297"/>
      <c r="AB53" s="297"/>
      <c r="AC53" s="297"/>
      <c r="AD53" s="297"/>
      <c r="AE53" s="297"/>
      <c r="AF53" s="297"/>
      <c r="AG53" s="297"/>
      <c r="AH53" s="404"/>
      <c r="AI53" s="404"/>
      <c r="AJ53" s="404"/>
      <c r="AK53" s="404"/>
      <c r="AL53" s="404"/>
      <c r="AM53" s="404"/>
      <c r="AN53" s="404"/>
      <c r="AO53" s="404"/>
      <c r="AP53" s="404"/>
      <c r="AQ53" s="404"/>
      <c r="AR53" s="404"/>
      <c r="AS53" s="404"/>
      <c r="AT53" s="404"/>
      <c r="AU53" s="404"/>
      <c r="AV53" s="404"/>
      <c r="AW53" s="404"/>
      <c r="AX53" s="404"/>
      <c r="AY53" s="404"/>
      <c r="AZ53" s="404"/>
      <c r="BA53" s="404"/>
      <c r="BB53" s="404"/>
      <c r="BC53" s="404"/>
      <c r="BD53" s="404"/>
      <c r="BE53" s="404"/>
      <c r="BF53" s="404"/>
      <c r="BG53" s="404"/>
      <c r="BH53" s="404"/>
      <c r="BI53" s="404"/>
      <c r="BJ53" s="404"/>
      <c r="CA53" s="479">
        <v>23177</v>
      </c>
      <c r="CB53" s="480">
        <v>23562</v>
      </c>
      <c r="CC53" s="481" t="s">
        <v>247</v>
      </c>
      <c r="CD53" s="483">
        <v>46844</v>
      </c>
      <c r="CE53" s="480">
        <v>2028</v>
      </c>
      <c r="CF53" s="484"/>
      <c r="CG53" s="477"/>
      <c r="CH53" s="477"/>
      <c r="CI53" s="477"/>
      <c r="CJ53" s="477"/>
      <c r="CK53" s="477"/>
    </row>
    <row r="54" spans="1:89" s="114" customFormat="1" x14ac:dyDescent="0.2">
      <c r="A54" s="79"/>
      <c r="B54" s="195"/>
      <c r="C54" s="195"/>
      <c r="D54" s="195"/>
      <c r="E54" s="195"/>
      <c r="F54" s="195"/>
      <c r="G54" s="195"/>
      <c r="H54" s="195"/>
      <c r="I54" s="195"/>
      <c r="J54" s="195"/>
      <c r="K54" s="195"/>
      <c r="L54" s="195"/>
      <c r="M54" s="195"/>
      <c r="N54" s="195"/>
      <c r="O54" s="79"/>
      <c r="Q54" s="386"/>
      <c r="R54" s="386"/>
      <c r="S54" s="386"/>
      <c r="T54" s="386"/>
      <c r="U54" s="386"/>
      <c r="V54" s="387"/>
      <c r="W54" s="296"/>
      <c r="X54" s="295"/>
      <c r="Y54" s="297"/>
      <c r="Z54" s="297"/>
      <c r="AA54" s="297"/>
      <c r="AB54" s="297"/>
      <c r="AC54" s="297"/>
      <c r="AD54" s="297"/>
      <c r="AE54" s="297"/>
      <c r="AF54" s="297"/>
      <c r="AG54" s="297"/>
      <c r="AH54" s="404"/>
      <c r="AI54" s="404"/>
      <c r="AJ54" s="404"/>
      <c r="AK54" s="404"/>
      <c r="AL54" s="404"/>
      <c r="AM54" s="404"/>
      <c r="AN54" s="404"/>
      <c r="AO54" s="404"/>
      <c r="AP54" s="404"/>
      <c r="AQ54" s="404"/>
      <c r="AR54" s="404"/>
      <c r="AS54" s="404"/>
      <c r="AT54" s="404"/>
      <c r="AU54" s="404"/>
      <c r="AV54" s="404"/>
      <c r="AW54" s="404"/>
      <c r="AX54" s="404"/>
      <c r="AY54" s="404"/>
      <c r="AZ54" s="404"/>
      <c r="BA54" s="404"/>
      <c r="BB54" s="404"/>
      <c r="BC54" s="404"/>
      <c r="BD54" s="404"/>
      <c r="BE54" s="404"/>
      <c r="BF54" s="404"/>
      <c r="BG54" s="404"/>
      <c r="BH54" s="404"/>
      <c r="BI54" s="404"/>
      <c r="BJ54" s="404"/>
      <c r="CA54" s="479">
        <v>23207</v>
      </c>
      <c r="CB54" s="480">
        <v>23563</v>
      </c>
      <c r="CC54" s="481" t="s">
        <v>247</v>
      </c>
      <c r="CD54" s="483">
        <v>46874</v>
      </c>
      <c r="CE54" s="480">
        <v>2028</v>
      </c>
      <c r="CF54" s="484"/>
      <c r="CG54" s="477"/>
      <c r="CH54" s="477"/>
      <c r="CI54" s="477"/>
      <c r="CJ54" s="477"/>
      <c r="CK54" s="477"/>
    </row>
    <row r="55" spans="1:89" s="114" customFormat="1" x14ac:dyDescent="0.2">
      <c r="A55" s="79"/>
      <c r="B55" s="79"/>
      <c r="C55" s="79"/>
      <c r="D55" s="79"/>
      <c r="E55" s="252"/>
      <c r="F55" s="79"/>
      <c r="G55" s="79"/>
      <c r="H55" s="79"/>
      <c r="I55" s="79"/>
      <c r="J55" s="79"/>
      <c r="K55" s="79"/>
      <c r="L55" s="79"/>
      <c r="M55" s="79"/>
      <c r="N55" s="79"/>
      <c r="O55" s="79"/>
      <c r="Q55" s="386"/>
      <c r="R55" s="386"/>
      <c r="S55" s="386"/>
      <c r="T55" s="386"/>
      <c r="U55" s="386"/>
      <c r="V55" s="387"/>
      <c r="W55" s="296"/>
      <c r="X55" s="295"/>
      <c r="Y55" s="297"/>
      <c r="Z55" s="297"/>
      <c r="AA55" s="297"/>
      <c r="AB55" s="297"/>
      <c r="AC55" s="297"/>
      <c r="AD55" s="297"/>
      <c r="AE55" s="297"/>
      <c r="AF55" s="297"/>
      <c r="AG55" s="297"/>
      <c r="AH55" s="404"/>
      <c r="AI55" s="404"/>
      <c r="AJ55" s="404"/>
      <c r="AK55" s="404"/>
      <c r="AL55" s="404"/>
      <c r="AM55" s="404"/>
      <c r="AN55" s="404"/>
      <c r="AO55" s="404"/>
      <c r="AP55" s="404"/>
      <c r="AQ55" s="404"/>
      <c r="AR55" s="404"/>
      <c r="AS55" s="404"/>
      <c r="AT55" s="404"/>
      <c r="AU55" s="404"/>
      <c r="AV55" s="404"/>
      <c r="AW55" s="404"/>
      <c r="AX55" s="404"/>
      <c r="AY55" s="404"/>
      <c r="AZ55" s="404"/>
      <c r="BA55" s="404"/>
      <c r="BB55" s="404"/>
      <c r="BC55" s="404"/>
      <c r="BD55" s="404"/>
      <c r="BE55" s="404"/>
      <c r="BF55" s="404"/>
      <c r="BG55" s="404"/>
      <c r="BH55" s="404"/>
      <c r="BI55" s="404"/>
      <c r="BJ55" s="404"/>
      <c r="CA55" s="479">
        <v>23238</v>
      </c>
      <c r="CB55" s="480">
        <v>23564</v>
      </c>
      <c r="CC55" s="481" t="s">
        <v>247</v>
      </c>
      <c r="CD55" s="483">
        <v>46905</v>
      </c>
      <c r="CE55" s="480">
        <v>2028</v>
      </c>
      <c r="CF55" s="484"/>
      <c r="CG55" s="477"/>
      <c r="CH55" s="477"/>
      <c r="CI55" s="477"/>
      <c r="CJ55" s="477"/>
      <c r="CK55" s="477"/>
    </row>
    <row r="56" spans="1:89" s="114" customFormat="1" x14ac:dyDescent="0.2">
      <c r="A56" s="79"/>
      <c r="B56" s="79"/>
      <c r="C56" s="79"/>
      <c r="D56" s="79"/>
      <c r="E56" s="252"/>
      <c r="F56" s="79"/>
      <c r="G56" s="79"/>
      <c r="H56" s="253"/>
      <c r="I56" s="253"/>
      <c r="J56" s="253"/>
      <c r="K56" s="253"/>
      <c r="L56" s="253"/>
      <c r="M56" s="253"/>
      <c r="N56" s="253"/>
      <c r="O56" s="79"/>
      <c r="Q56" s="386"/>
      <c r="R56" s="386"/>
      <c r="S56" s="386"/>
      <c r="T56" s="386"/>
      <c r="U56" s="386"/>
      <c r="V56" s="387"/>
      <c r="W56" s="296"/>
      <c r="X56" s="295"/>
      <c r="Y56" s="297"/>
      <c r="Z56" s="297"/>
      <c r="AA56" s="297"/>
      <c r="AB56" s="297"/>
      <c r="AC56" s="297"/>
      <c r="AD56" s="297"/>
      <c r="AE56" s="297"/>
      <c r="AF56" s="297"/>
      <c r="AG56" s="297"/>
      <c r="AH56" s="404"/>
      <c r="AI56" s="404"/>
      <c r="AJ56" s="404"/>
      <c r="AK56" s="404"/>
      <c r="AL56" s="404"/>
      <c r="AM56" s="404"/>
      <c r="AN56" s="404"/>
      <c r="AO56" s="404"/>
      <c r="AP56" s="404"/>
      <c r="AQ56" s="404"/>
      <c r="AR56" s="404"/>
      <c r="AS56" s="404"/>
      <c r="AT56" s="404"/>
      <c r="AU56" s="404"/>
      <c r="AV56" s="404"/>
      <c r="AW56" s="404"/>
      <c r="AX56" s="404"/>
      <c r="AY56" s="404"/>
      <c r="AZ56" s="404"/>
      <c r="BA56" s="404"/>
      <c r="BB56" s="404"/>
      <c r="BC56" s="404"/>
      <c r="BD56" s="404"/>
      <c r="BE56" s="404"/>
      <c r="BF56" s="404"/>
      <c r="BG56" s="404"/>
      <c r="BH56" s="404"/>
      <c r="BI56" s="404"/>
      <c r="BJ56" s="404"/>
      <c r="CA56" s="479">
        <v>23269</v>
      </c>
      <c r="CB56" s="480">
        <v>23565</v>
      </c>
      <c r="CC56" s="481" t="s">
        <v>247</v>
      </c>
      <c r="CD56" s="483">
        <v>46935</v>
      </c>
      <c r="CE56" s="480">
        <v>2028</v>
      </c>
      <c r="CF56" s="484"/>
      <c r="CG56" s="477"/>
      <c r="CH56" s="477"/>
      <c r="CI56" s="477"/>
      <c r="CJ56" s="477"/>
      <c r="CK56" s="477"/>
    </row>
    <row r="57" spans="1:89" s="114" customFormat="1" x14ac:dyDescent="0.2">
      <c r="A57" s="79"/>
      <c r="B57" s="79"/>
      <c r="C57" s="79"/>
      <c r="D57" s="79"/>
      <c r="E57" s="252"/>
      <c r="F57" s="79"/>
      <c r="G57" s="79"/>
      <c r="H57" s="253"/>
      <c r="I57" s="253"/>
      <c r="J57" s="253"/>
      <c r="K57" s="253"/>
      <c r="L57" s="253"/>
      <c r="M57" s="253"/>
      <c r="N57" s="253"/>
      <c r="O57" s="79"/>
      <c r="Q57" s="386"/>
      <c r="R57" s="386"/>
      <c r="S57" s="386"/>
      <c r="T57" s="386"/>
      <c r="U57" s="386"/>
      <c r="V57" s="387"/>
      <c r="W57" s="296"/>
      <c r="X57" s="295"/>
      <c r="Y57" s="297"/>
      <c r="Z57" s="297"/>
      <c r="AA57" s="297"/>
      <c r="AB57" s="297"/>
      <c r="AC57" s="297"/>
      <c r="AD57" s="297"/>
      <c r="AE57" s="297"/>
      <c r="AF57" s="297"/>
      <c r="AG57" s="297"/>
      <c r="AH57" s="404"/>
      <c r="AI57" s="404"/>
      <c r="AJ57" s="404"/>
      <c r="AK57" s="404"/>
      <c r="AL57" s="404"/>
      <c r="AM57" s="404"/>
      <c r="AN57" s="404"/>
      <c r="AO57" s="404"/>
      <c r="AP57" s="404"/>
      <c r="AQ57" s="404"/>
      <c r="AR57" s="404"/>
      <c r="AS57" s="404"/>
      <c r="AT57" s="404"/>
      <c r="AU57" s="404"/>
      <c r="AV57" s="404"/>
      <c r="AW57" s="404"/>
      <c r="AX57" s="404"/>
      <c r="AY57" s="404"/>
      <c r="AZ57" s="404"/>
      <c r="BA57" s="404"/>
      <c r="BB57" s="404"/>
      <c r="BC57" s="404"/>
      <c r="BD57" s="404"/>
      <c r="BE57" s="404"/>
      <c r="BF57" s="404"/>
      <c r="BG57" s="404"/>
      <c r="BH57" s="404"/>
      <c r="BI57" s="404"/>
      <c r="BJ57" s="404"/>
      <c r="CA57" s="479">
        <v>23299</v>
      </c>
      <c r="CB57" s="480">
        <v>23566</v>
      </c>
      <c r="CC57" s="481" t="s">
        <v>247</v>
      </c>
      <c r="CD57" s="483">
        <v>46966</v>
      </c>
      <c r="CE57" s="480">
        <v>2028</v>
      </c>
      <c r="CF57" s="484"/>
      <c r="CG57" s="477"/>
      <c r="CH57" s="477"/>
      <c r="CI57" s="477"/>
      <c r="CJ57" s="477"/>
      <c r="CK57" s="477"/>
    </row>
    <row r="58" spans="1:89" s="114" customFormat="1" x14ac:dyDescent="0.2">
      <c r="A58" s="79"/>
      <c r="B58" s="79"/>
      <c r="C58" s="79"/>
      <c r="D58" s="79"/>
      <c r="E58" s="252"/>
      <c r="F58" s="79"/>
      <c r="G58" s="79"/>
      <c r="H58" s="254"/>
      <c r="I58" s="254"/>
      <c r="J58" s="254"/>
      <c r="K58" s="254"/>
      <c r="L58" s="254"/>
      <c r="M58" s="254"/>
      <c r="N58" s="254"/>
      <c r="O58" s="79"/>
      <c r="Q58" s="386"/>
      <c r="R58" s="386"/>
      <c r="S58" s="386"/>
      <c r="T58" s="386"/>
      <c r="U58" s="386"/>
      <c r="V58" s="387"/>
      <c r="W58" s="296"/>
      <c r="X58" s="295"/>
      <c r="Y58" s="297"/>
      <c r="Z58" s="297"/>
      <c r="AA58" s="297"/>
      <c r="AB58" s="297"/>
      <c r="AC58" s="297"/>
      <c r="AD58" s="297"/>
      <c r="AE58" s="297"/>
      <c r="AF58" s="297"/>
      <c r="AG58" s="297"/>
      <c r="AH58" s="404"/>
      <c r="AI58" s="404"/>
      <c r="AJ58" s="404"/>
      <c r="AK58" s="404"/>
      <c r="AL58" s="404"/>
      <c r="AM58" s="404"/>
      <c r="AN58" s="404"/>
      <c r="AO58" s="404"/>
      <c r="AP58" s="404"/>
      <c r="AQ58" s="404"/>
      <c r="AR58" s="404"/>
      <c r="AS58" s="404"/>
      <c r="AT58" s="404"/>
      <c r="AU58" s="404"/>
      <c r="AV58" s="404"/>
      <c r="AW58" s="404"/>
      <c r="AX58" s="404"/>
      <c r="AY58" s="404"/>
      <c r="AZ58" s="404"/>
      <c r="BA58" s="404"/>
      <c r="BB58" s="404"/>
      <c r="BC58" s="404"/>
      <c r="BD58" s="404"/>
      <c r="BE58" s="404"/>
      <c r="BF58" s="404"/>
      <c r="BG58" s="404"/>
      <c r="BH58" s="404"/>
      <c r="BI58" s="404"/>
      <c r="BJ58" s="404"/>
      <c r="CA58" s="479">
        <v>23330</v>
      </c>
      <c r="CB58" s="480">
        <v>23567</v>
      </c>
      <c r="CC58" s="481" t="s">
        <v>247</v>
      </c>
      <c r="CD58" s="483">
        <v>46997</v>
      </c>
      <c r="CE58" s="480">
        <v>2028</v>
      </c>
      <c r="CF58" s="484"/>
      <c r="CG58" s="477"/>
      <c r="CH58" s="477"/>
      <c r="CI58" s="477"/>
      <c r="CJ58" s="477"/>
      <c r="CK58" s="477"/>
    </row>
    <row r="59" spans="1:89" s="114" customFormat="1" x14ac:dyDescent="0.2">
      <c r="A59" s="79"/>
      <c r="B59" s="79"/>
      <c r="C59" s="79"/>
      <c r="D59" s="79"/>
      <c r="E59" s="252"/>
      <c r="F59" s="79"/>
      <c r="G59" s="79"/>
      <c r="H59" s="79"/>
      <c r="I59" s="79"/>
      <c r="J59" s="79"/>
      <c r="K59" s="79"/>
      <c r="L59" s="79"/>
      <c r="M59" s="79"/>
      <c r="N59" s="79"/>
      <c r="O59" s="79"/>
      <c r="Q59" s="386"/>
      <c r="R59" s="386"/>
      <c r="S59" s="386"/>
      <c r="T59" s="386"/>
      <c r="U59" s="386"/>
      <c r="V59" s="387"/>
      <c r="W59" s="296"/>
      <c r="X59" s="295"/>
      <c r="Y59" s="297"/>
      <c r="Z59" s="297"/>
      <c r="AA59" s="297"/>
      <c r="AB59" s="297"/>
      <c r="AC59" s="297"/>
      <c r="AD59" s="297"/>
      <c r="AE59" s="297"/>
      <c r="AF59" s="297"/>
      <c r="AG59" s="297"/>
      <c r="AH59" s="404"/>
      <c r="AI59" s="404"/>
      <c r="AJ59" s="404"/>
      <c r="AK59" s="404"/>
      <c r="AL59" s="404"/>
      <c r="AM59" s="404"/>
      <c r="AN59" s="404"/>
      <c r="AO59" s="404"/>
      <c r="AP59" s="404"/>
      <c r="AQ59" s="404"/>
      <c r="AR59" s="404"/>
      <c r="AS59" s="404"/>
      <c r="AT59" s="404"/>
      <c r="AU59" s="404"/>
      <c r="AV59" s="404"/>
      <c r="AW59" s="404"/>
      <c r="AX59" s="404"/>
      <c r="AY59" s="404"/>
      <c r="AZ59" s="404"/>
      <c r="BA59" s="404"/>
      <c r="BB59" s="404"/>
      <c r="BC59" s="404"/>
      <c r="BD59" s="404"/>
      <c r="BE59" s="404"/>
      <c r="BF59" s="404"/>
      <c r="BG59" s="404"/>
      <c r="BH59" s="404"/>
      <c r="BI59" s="404"/>
      <c r="BJ59" s="404"/>
      <c r="CA59" s="479">
        <v>23360</v>
      </c>
      <c r="CB59" s="480">
        <v>23568</v>
      </c>
      <c r="CC59" s="481" t="s">
        <v>247</v>
      </c>
      <c r="CD59" s="483">
        <v>47027</v>
      </c>
      <c r="CE59" s="480">
        <v>2028</v>
      </c>
      <c r="CF59" s="484"/>
      <c r="CG59" s="477"/>
      <c r="CH59" s="477"/>
      <c r="CI59" s="477"/>
      <c r="CJ59" s="477"/>
      <c r="CK59" s="477"/>
    </row>
    <row r="60" spans="1:89" s="114" customFormat="1" x14ac:dyDescent="0.2">
      <c r="A60" s="79"/>
      <c r="B60" s="79"/>
      <c r="C60" s="79"/>
      <c r="D60" s="79"/>
      <c r="E60" s="252"/>
      <c r="F60" s="79"/>
      <c r="G60" s="79"/>
      <c r="H60" s="79"/>
      <c r="I60" s="79"/>
      <c r="J60" s="79"/>
      <c r="K60" s="79"/>
      <c r="L60" s="79"/>
      <c r="M60" s="79"/>
      <c r="N60" s="79"/>
      <c r="O60" s="79"/>
      <c r="Q60" s="386"/>
      <c r="R60" s="386"/>
      <c r="S60" s="386"/>
      <c r="T60" s="386"/>
      <c r="U60" s="386"/>
      <c r="V60" s="387"/>
      <c r="W60" s="296"/>
      <c r="X60" s="295"/>
      <c r="Y60" s="297"/>
      <c r="Z60" s="297"/>
      <c r="AA60" s="297"/>
      <c r="AB60" s="297"/>
      <c r="AC60" s="297"/>
      <c r="AD60" s="297"/>
      <c r="AE60" s="297"/>
      <c r="AF60" s="297"/>
      <c r="AG60" s="297"/>
      <c r="AH60" s="404"/>
      <c r="AI60" s="404"/>
      <c r="AJ60" s="404"/>
      <c r="AK60" s="404"/>
      <c r="AL60" s="404"/>
      <c r="AM60" s="404"/>
      <c r="AN60" s="404"/>
      <c r="AO60" s="404"/>
      <c r="AP60" s="404"/>
      <c r="AQ60" s="404"/>
      <c r="AR60" s="404"/>
      <c r="AS60" s="404"/>
      <c r="AT60" s="404"/>
      <c r="AU60" s="404"/>
      <c r="AV60" s="404"/>
      <c r="AW60" s="404"/>
      <c r="AX60" s="404"/>
      <c r="AY60" s="404"/>
      <c r="AZ60" s="404"/>
      <c r="BA60" s="404"/>
      <c r="BB60" s="404"/>
      <c r="BC60" s="404"/>
      <c r="BD60" s="404"/>
      <c r="BE60" s="404"/>
      <c r="BF60" s="404"/>
      <c r="BG60" s="404"/>
      <c r="BH60" s="404"/>
      <c r="BI60" s="404"/>
      <c r="BJ60" s="404"/>
      <c r="CA60" s="475"/>
      <c r="CB60" s="475"/>
      <c r="CC60" s="476"/>
      <c r="CD60" s="476"/>
      <c r="CE60" s="211"/>
      <c r="CF60" s="477"/>
      <c r="CG60" s="211"/>
      <c r="CH60" s="211"/>
      <c r="CI60" s="211"/>
      <c r="CJ60" s="211"/>
      <c r="CK60" s="211"/>
    </row>
    <row r="61" spans="1:89" s="114" customFormat="1" x14ac:dyDescent="0.2">
      <c r="A61" s="79"/>
      <c r="B61" s="79"/>
      <c r="C61" s="79"/>
      <c r="D61" s="79"/>
      <c r="E61" s="252"/>
      <c r="F61" s="79"/>
      <c r="G61" s="79"/>
      <c r="H61" s="79"/>
      <c r="I61" s="79"/>
      <c r="J61" s="79"/>
      <c r="K61" s="79"/>
      <c r="L61" s="79"/>
      <c r="M61" s="79"/>
      <c r="N61" s="79"/>
      <c r="O61" s="79"/>
      <c r="Q61" s="386"/>
      <c r="R61" s="386"/>
      <c r="S61" s="386"/>
      <c r="T61" s="386"/>
      <c r="U61" s="386"/>
      <c r="V61" s="387"/>
      <c r="W61" s="296"/>
      <c r="X61" s="295"/>
      <c r="Y61" s="297"/>
      <c r="Z61" s="297"/>
      <c r="AA61" s="297"/>
      <c r="AB61" s="297"/>
      <c r="AC61" s="297"/>
      <c r="AD61" s="297"/>
      <c r="AE61" s="297"/>
      <c r="AF61" s="297"/>
      <c r="AG61" s="297"/>
      <c r="AH61" s="404"/>
      <c r="AI61" s="404"/>
      <c r="AJ61" s="404"/>
      <c r="AK61" s="404"/>
      <c r="AL61" s="404"/>
      <c r="AM61" s="404"/>
      <c r="AN61" s="404"/>
      <c r="AO61" s="404"/>
      <c r="AP61" s="404"/>
      <c r="AQ61" s="404"/>
      <c r="AR61" s="404"/>
      <c r="AS61" s="404"/>
      <c r="AT61" s="404"/>
      <c r="AU61" s="404"/>
      <c r="AV61" s="404"/>
      <c r="AW61" s="404"/>
      <c r="AX61" s="404"/>
      <c r="AY61" s="404"/>
      <c r="AZ61" s="404"/>
      <c r="BA61" s="404"/>
      <c r="BB61" s="404"/>
      <c r="BC61" s="404"/>
      <c r="BD61" s="404"/>
      <c r="BE61" s="404"/>
      <c r="BF61" s="404"/>
      <c r="BG61" s="404"/>
      <c r="BH61" s="404"/>
      <c r="BI61" s="404"/>
      <c r="BJ61" s="404"/>
      <c r="CA61" s="475"/>
      <c r="CB61" s="475"/>
      <c r="CC61" s="476"/>
      <c r="CD61" s="476"/>
      <c r="CE61" s="211"/>
      <c r="CF61" s="477"/>
      <c r="CG61" s="211"/>
      <c r="CH61" s="211"/>
      <c r="CI61" s="211"/>
      <c r="CJ61" s="211"/>
      <c r="CK61" s="211"/>
    </row>
    <row r="62" spans="1:89" s="114" customFormat="1" x14ac:dyDescent="0.2">
      <c r="A62" s="79"/>
      <c r="B62" s="79"/>
      <c r="C62" s="79"/>
      <c r="D62" s="79"/>
      <c r="E62" s="252"/>
      <c r="F62" s="79"/>
      <c r="G62" s="79"/>
      <c r="H62" s="79"/>
      <c r="I62" s="79"/>
      <c r="J62" s="79"/>
      <c r="K62" s="79"/>
      <c r="L62" s="79"/>
      <c r="M62" s="79"/>
      <c r="N62" s="79"/>
      <c r="O62" s="79"/>
      <c r="Q62" s="386"/>
      <c r="R62" s="386"/>
      <c r="S62" s="386"/>
      <c r="T62" s="386"/>
      <c r="U62" s="386"/>
      <c r="V62" s="387"/>
      <c r="W62" s="296"/>
      <c r="X62" s="295"/>
      <c r="Y62" s="297"/>
      <c r="Z62" s="297"/>
      <c r="AA62" s="297"/>
      <c r="AB62" s="297"/>
      <c r="AC62" s="297"/>
      <c r="AD62" s="297"/>
      <c r="AE62" s="297"/>
      <c r="AF62" s="297"/>
      <c r="AG62" s="297"/>
      <c r="AH62" s="404"/>
      <c r="AI62" s="404"/>
      <c r="AJ62" s="404"/>
      <c r="AK62" s="404"/>
      <c r="AL62" s="404"/>
      <c r="AM62" s="404"/>
      <c r="AN62" s="404"/>
      <c r="AO62" s="404"/>
      <c r="AP62" s="404"/>
      <c r="AQ62" s="404"/>
      <c r="AR62" s="404"/>
      <c r="AS62" s="404"/>
      <c r="AT62" s="404"/>
      <c r="AU62" s="404"/>
      <c r="AV62" s="404"/>
      <c r="AW62" s="404"/>
      <c r="AX62" s="404"/>
      <c r="AY62" s="404"/>
      <c r="AZ62" s="404"/>
      <c r="BA62" s="404"/>
      <c r="BB62" s="404"/>
      <c r="BC62" s="404"/>
      <c r="BD62" s="404"/>
      <c r="BE62" s="404"/>
      <c r="BF62" s="404"/>
      <c r="BG62" s="404"/>
      <c r="BH62" s="404"/>
      <c r="BI62" s="404"/>
      <c r="BJ62" s="404"/>
      <c r="CA62" s="475"/>
      <c r="CB62" s="475"/>
      <c r="CC62" s="476"/>
      <c r="CD62" s="476"/>
      <c r="CE62" s="211"/>
      <c r="CF62" s="477"/>
      <c r="CG62" s="211"/>
      <c r="CH62" s="211"/>
      <c r="CI62" s="211"/>
      <c r="CJ62" s="211"/>
      <c r="CK62" s="211"/>
    </row>
    <row r="63" spans="1:89" s="114" customFormat="1" x14ac:dyDescent="0.2">
      <c r="A63" s="79"/>
      <c r="B63" s="79"/>
      <c r="C63" s="79"/>
      <c r="D63" s="79"/>
      <c r="E63" s="252"/>
      <c r="F63" s="79"/>
      <c r="G63" s="79"/>
      <c r="H63" s="79"/>
      <c r="I63" s="79"/>
      <c r="J63" s="79"/>
      <c r="K63" s="79"/>
      <c r="L63" s="79"/>
      <c r="M63" s="79"/>
      <c r="N63" s="79"/>
      <c r="O63" s="79"/>
      <c r="Q63" s="386"/>
      <c r="R63" s="386"/>
      <c r="S63" s="386"/>
      <c r="T63" s="386"/>
      <c r="U63" s="386"/>
      <c r="V63" s="387"/>
      <c r="W63" s="296"/>
      <c r="X63" s="295"/>
      <c r="Y63" s="297"/>
      <c r="Z63" s="297"/>
      <c r="AA63" s="297"/>
      <c r="AB63" s="297"/>
      <c r="AC63" s="297"/>
      <c r="AD63" s="297"/>
      <c r="AE63" s="297"/>
      <c r="AF63" s="297"/>
      <c r="AG63" s="297"/>
      <c r="AH63" s="404"/>
      <c r="AI63" s="404"/>
      <c r="AJ63" s="404"/>
      <c r="AK63" s="404"/>
      <c r="AL63" s="404"/>
      <c r="AM63" s="404"/>
      <c r="AN63" s="404"/>
      <c r="AO63" s="404"/>
      <c r="AP63" s="404"/>
      <c r="AQ63" s="404"/>
      <c r="AR63" s="404"/>
      <c r="AS63" s="404"/>
      <c r="AT63" s="404"/>
      <c r="AU63" s="404"/>
      <c r="AV63" s="404"/>
      <c r="AW63" s="404"/>
      <c r="AX63" s="404"/>
      <c r="AY63" s="404"/>
      <c r="AZ63" s="404"/>
      <c r="BA63" s="404"/>
      <c r="BB63" s="404"/>
      <c r="BC63" s="404"/>
      <c r="BD63" s="404"/>
      <c r="BE63" s="404"/>
      <c r="BF63" s="404"/>
      <c r="BG63" s="404"/>
      <c r="BH63" s="404"/>
      <c r="BI63" s="404"/>
      <c r="BJ63" s="404"/>
      <c r="CA63" s="475"/>
      <c r="CB63" s="475"/>
      <c r="CC63" s="476"/>
      <c r="CD63" s="476"/>
      <c r="CE63" s="211"/>
      <c r="CF63" s="477"/>
      <c r="CG63" s="211"/>
      <c r="CH63" s="211"/>
      <c r="CI63" s="211"/>
      <c r="CJ63" s="211"/>
      <c r="CK63" s="211"/>
    </row>
    <row r="64" spans="1:89" s="114" customFormat="1" x14ac:dyDescent="0.2">
      <c r="A64" s="79"/>
      <c r="B64" s="79"/>
      <c r="C64" s="79"/>
      <c r="D64" s="79"/>
      <c r="E64" s="252"/>
      <c r="F64" s="79"/>
      <c r="G64" s="79"/>
      <c r="H64" s="79"/>
      <c r="I64" s="79"/>
      <c r="J64" s="79"/>
      <c r="K64" s="79"/>
      <c r="L64" s="79"/>
      <c r="M64" s="79"/>
      <c r="N64" s="79"/>
      <c r="O64" s="79"/>
      <c r="Q64" s="386"/>
      <c r="R64" s="386"/>
      <c r="S64" s="386"/>
      <c r="T64" s="386"/>
      <c r="U64" s="386"/>
      <c r="V64" s="387"/>
      <c r="W64" s="296"/>
      <c r="X64" s="295"/>
      <c r="Y64" s="297"/>
      <c r="Z64" s="297"/>
      <c r="AA64" s="297"/>
      <c r="AB64" s="297"/>
      <c r="AC64" s="297"/>
      <c r="AD64" s="297"/>
      <c r="AE64" s="297"/>
      <c r="AF64" s="297"/>
      <c r="AG64" s="297"/>
      <c r="AH64" s="404"/>
      <c r="AI64" s="404"/>
      <c r="AJ64" s="404"/>
      <c r="AK64" s="404"/>
      <c r="AL64" s="404"/>
      <c r="AM64" s="404"/>
      <c r="AN64" s="404"/>
      <c r="AO64" s="404"/>
      <c r="AP64" s="404"/>
      <c r="AQ64" s="404"/>
      <c r="AR64" s="404"/>
      <c r="AS64" s="404"/>
      <c r="AT64" s="404"/>
      <c r="AU64" s="404"/>
      <c r="AV64" s="404"/>
      <c r="AW64" s="404"/>
      <c r="AX64" s="404"/>
      <c r="AY64" s="404"/>
      <c r="AZ64" s="404"/>
      <c r="BA64" s="404"/>
      <c r="BB64" s="404"/>
      <c r="BC64" s="404"/>
      <c r="BD64" s="404"/>
      <c r="BE64" s="404"/>
      <c r="BF64" s="404"/>
      <c r="BG64" s="404"/>
      <c r="BH64" s="404"/>
      <c r="BI64" s="404"/>
      <c r="BJ64" s="404"/>
      <c r="CA64" s="475"/>
      <c r="CB64" s="475"/>
      <c r="CC64" s="476"/>
      <c r="CD64" s="476"/>
      <c r="CE64" s="211"/>
      <c r="CF64" s="477"/>
      <c r="CG64" s="211"/>
      <c r="CH64" s="211"/>
      <c r="CI64" s="211"/>
      <c r="CJ64" s="211"/>
      <c r="CK64" s="211"/>
    </row>
    <row r="65" spans="1:89" s="114" customFormat="1" x14ac:dyDescent="0.2">
      <c r="A65" s="79"/>
      <c r="B65" s="79"/>
      <c r="C65" s="79"/>
      <c r="D65" s="79"/>
      <c r="E65" s="252"/>
      <c r="F65" s="79"/>
      <c r="G65" s="79"/>
      <c r="H65" s="79"/>
      <c r="I65" s="79"/>
      <c r="J65" s="79"/>
      <c r="K65" s="79"/>
      <c r="L65" s="79"/>
      <c r="M65" s="79"/>
      <c r="N65" s="79"/>
      <c r="O65" s="79"/>
      <c r="Q65" s="386"/>
      <c r="R65" s="386"/>
      <c r="S65" s="386"/>
      <c r="T65" s="386"/>
      <c r="U65" s="386"/>
      <c r="V65" s="387"/>
      <c r="W65" s="296"/>
      <c r="X65" s="295"/>
      <c r="Y65" s="297"/>
      <c r="Z65" s="297"/>
      <c r="AA65" s="297"/>
      <c r="AB65" s="297"/>
      <c r="AC65" s="297"/>
      <c r="AD65" s="297"/>
      <c r="AE65" s="297"/>
      <c r="AF65" s="297"/>
      <c r="AG65" s="297"/>
      <c r="AH65" s="404"/>
      <c r="AI65" s="404"/>
      <c r="AJ65" s="404"/>
      <c r="AK65" s="404"/>
      <c r="AL65" s="404"/>
      <c r="AM65" s="404"/>
      <c r="AN65" s="404"/>
      <c r="AO65" s="404"/>
      <c r="AP65" s="404"/>
      <c r="AQ65" s="404"/>
      <c r="AR65" s="404"/>
      <c r="AS65" s="404"/>
      <c r="AT65" s="404"/>
      <c r="AU65" s="404"/>
      <c r="AV65" s="404"/>
      <c r="AW65" s="404"/>
      <c r="AX65" s="404"/>
      <c r="AY65" s="404"/>
      <c r="AZ65" s="404"/>
      <c r="BA65" s="404"/>
      <c r="BB65" s="404"/>
      <c r="BC65" s="404"/>
      <c r="BD65" s="404"/>
      <c r="BE65" s="404"/>
      <c r="BF65" s="404"/>
      <c r="BG65" s="404"/>
      <c r="BH65" s="404"/>
      <c r="BI65" s="404"/>
      <c r="BJ65" s="404"/>
      <c r="CA65" s="475"/>
      <c r="CB65" s="475"/>
      <c r="CC65" s="476"/>
      <c r="CD65" s="476"/>
      <c r="CE65" s="211"/>
      <c r="CF65" s="477"/>
      <c r="CG65" s="211"/>
      <c r="CH65" s="211"/>
      <c r="CI65" s="211"/>
      <c r="CJ65" s="211"/>
      <c r="CK65" s="211"/>
    </row>
    <row r="66" spans="1:89" s="114" customFormat="1" x14ac:dyDescent="0.2">
      <c r="A66" s="79"/>
      <c r="B66" s="79"/>
      <c r="C66" s="79"/>
      <c r="D66" s="79"/>
      <c r="E66" s="252"/>
      <c r="F66" s="79"/>
      <c r="G66" s="79"/>
      <c r="H66" s="79"/>
      <c r="I66" s="79"/>
      <c r="J66" s="79"/>
      <c r="K66" s="79"/>
      <c r="L66" s="79"/>
      <c r="M66" s="79"/>
      <c r="N66" s="79"/>
      <c r="O66" s="79"/>
      <c r="Q66" s="386"/>
      <c r="R66" s="386"/>
      <c r="S66" s="386"/>
      <c r="T66" s="386"/>
      <c r="U66" s="386"/>
      <c r="V66" s="387"/>
      <c r="W66" s="296"/>
      <c r="X66" s="295"/>
      <c r="Y66" s="297"/>
      <c r="Z66" s="297"/>
      <c r="AA66" s="297"/>
      <c r="AB66" s="297"/>
      <c r="AC66" s="297"/>
      <c r="AD66" s="297"/>
      <c r="AE66" s="297"/>
      <c r="AF66" s="297"/>
      <c r="AG66" s="297"/>
      <c r="AH66" s="404"/>
      <c r="AI66" s="404"/>
      <c r="AJ66" s="404"/>
      <c r="AK66" s="404"/>
      <c r="AL66" s="404"/>
      <c r="AM66" s="404"/>
      <c r="AN66" s="404"/>
      <c r="AO66" s="404"/>
      <c r="AP66" s="404"/>
      <c r="AQ66" s="404"/>
      <c r="AR66" s="404"/>
      <c r="AS66" s="404"/>
      <c r="AT66" s="404"/>
      <c r="AU66" s="404"/>
      <c r="AV66" s="404"/>
      <c r="AW66" s="404"/>
      <c r="AX66" s="404"/>
      <c r="AY66" s="404"/>
      <c r="AZ66" s="404"/>
      <c r="BA66" s="404"/>
      <c r="BB66" s="404"/>
      <c r="BC66" s="404"/>
      <c r="BD66" s="404"/>
      <c r="BE66" s="404"/>
      <c r="BF66" s="404"/>
      <c r="BG66" s="404"/>
      <c r="BH66" s="404"/>
      <c r="BI66" s="404"/>
      <c r="BJ66" s="404"/>
      <c r="CA66" s="475"/>
      <c r="CB66" s="475"/>
      <c r="CC66" s="476"/>
      <c r="CD66" s="476"/>
      <c r="CE66" s="211"/>
      <c r="CF66" s="477"/>
      <c r="CG66" s="211"/>
      <c r="CH66" s="211"/>
      <c r="CI66" s="211"/>
      <c r="CJ66" s="211"/>
      <c r="CK66" s="211"/>
    </row>
    <row r="67" spans="1:89" s="114" customFormat="1" x14ac:dyDescent="0.2">
      <c r="A67" s="79"/>
      <c r="B67" s="79"/>
      <c r="C67" s="79"/>
      <c r="D67" s="79"/>
      <c r="E67" s="79"/>
      <c r="F67" s="79"/>
      <c r="G67" s="79"/>
      <c r="H67" s="79"/>
      <c r="I67" s="79"/>
      <c r="J67" s="79"/>
      <c r="K67" s="79"/>
      <c r="L67" s="79"/>
      <c r="M67" s="79"/>
      <c r="N67" s="79"/>
      <c r="O67" s="79"/>
      <c r="Q67" s="386"/>
      <c r="R67" s="386"/>
      <c r="S67" s="386"/>
      <c r="T67" s="386"/>
      <c r="U67" s="386"/>
      <c r="V67" s="387"/>
      <c r="W67" s="296"/>
      <c r="X67" s="295"/>
      <c r="Y67" s="297"/>
      <c r="Z67" s="297"/>
      <c r="AA67" s="297"/>
      <c r="AB67" s="297"/>
      <c r="AC67" s="297"/>
      <c r="AD67" s="297"/>
      <c r="AE67" s="297"/>
      <c r="AF67" s="297"/>
      <c r="AG67" s="297"/>
      <c r="AH67" s="404"/>
      <c r="AI67" s="404"/>
      <c r="AJ67" s="404"/>
      <c r="AK67" s="404"/>
      <c r="AL67" s="404"/>
      <c r="AM67" s="404"/>
      <c r="AN67" s="404"/>
      <c r="AO67" s="404"/>
      <c r="AP67" s="404"/>
      <c r="AQ67" s="404"/>
      <c r="AR67" s="404"/>
      <c r="AS67" s="404"/>
      <c r="AT67" s="404"/>
      <c r="AU67" s="404"/>
      <c r="AV67" s="404"/>
      <c r="AW67" s="404"/>
      <c r="AX67" s="404"/>
      <c r="AY67" s="404"/>
      <c r="AZ67" s="404"/>
      <c r="BA67" s="404"/>
      <c r="BB67" s="404"/>
      <c r="BC67" s="404"/>
      <c r="BD67" s="404"/>
      <c r="BE67" s="404"/>
      <c r="BF67" s="404"/>
      <c r="BG67" s="404"/>
      <c r="BH67" s="404"/>
      <c r="BI67" s="404"/>
      <c r="BJ67" s="404"/>
      <c r="CA67" s="475"/>
      <c r="CB67" s="475"/>
      <c r="CC67" s="476"/>
      <c r="CD67" s="476"/>
      <c r="CE67" s="211"/>
      <c r="CF67" s="477"/>
      <c r="CG67" s="211"/>
      <c r="CH67" s="211"/>
      <c r="CI67" s="211"/>
      <c r="CJ67" s="211"/>
      <c r="CK67" s="211"/>
    </row>
    <row r="68" spans="1:89" s="114" customFormat="1" x14ac:dyDescent="0.2">
      <c r="A68" s="79"/>
      <c r="B68" s="79"/>
      <c r="C68" s="79"/>
      <c r="D68" s="79"/>
      <c r="E68" s="79"/>
      <c r="F68" s="79"/>
      <c r="G68" s="79"/>
      <c r="H68" s="79"/>
      <c r="I68" s="79"/>
      <c r="J68" s="79"/>
      <c r="K68" s="79"/>
      <c r="L68" s="79"/>
      <c r="M68" s="79"/>
      <c r="N68" s="79"/>
      <c r="O68" s="79"/>
      <c r="Q68" s="386"/>
      <c r="R68" s="386"/>
      <c r="S68" s="386"/>
      <c r="T68" s="386"/>
      <c r="U68" s="386"/>
      <c r="V68" s="387"/>
      <c r="W68" s="296"/>
      <c r="X68" s="295"/>
      <c r="Y68" s="297"/>
      <c r="Z68" s="297"/>
      <c r="AA68" s="297"/>
      <c r="AB68" s="297"/>
      <c r="AC68" s="297"/>
      <c r="AD68" s="297"/>
      <c r="AE68" s="297"/>
      <c r="AF68" s="297"/>
      <c r="AG68" s="297"/>
      <c r="AH68" s="404"/>
      <c r="AI68" s="404"/>
      <c r="AJ68" s="404"/>
      <c r="AK68" s="404"/>
      <c r="AL68" s="404"/>
      <c r="AM68" s="404"/>
      <c r="AN68" s="404"/>
      <c r="AO68" s="404"/>
      <c r="AP68" s="404"/>
      <c r="AQ68" s="404"/>
      <c r="AR68" s="404"/>
      <c r="AS68" s="404"/>
      <c r="AT68" s="404"/>
      <c r="AU68" s="404"/>
      <c r="AV68" s="404"/>
      <c r="AW68" s="404"/>
      <c r="AX68" s="404"/>
      <c r="AY68" s="404"/>
      <c r="AZ68" s="404"/>
      <c r="BA68" s="404"/>
      <c r="BB68" s="404"/>
      <c r="BC68" s="404"/>
      <c r="BD68" s="404"/>
      <c r="BE68" s="404"/>
      <c r="BF68" s="404"/>
      <c r="BG68" s="404"/>
      <c r="BH68" s="404"/>
      <c r="BI68" s="404"/>
      <c r="BJ68" s="404"/>
      <c r="CA68" s="475"/>
      <c r="CB68" s="475"/>
      <c r="CC68" s="476"/>
      <c r="CD68" s="476"/>
      <c r="CE68" s="211"/>
      <c r="CF68" s="477"/>
      <c r="CG68" s="211"/>
      <c r="CH68" s="211"/>
      <c r="CI68" s="211"/>
      <c r="CJ68" s="211"/>
      <c r="CK68" s="211"/>
    </row>
    <row r="69" spans="1:89" s="114" customFormat="1" x14ac:dyDescent="0.2">
      <c r="A69" s="79"/>
      <c r="B69" s="79"/>
      <c r="C69" s="79"/>
      <c r="D69" s="79"/>
      <c r="E69" s="79"/>
      <c r="F69" s="79"/>
      <c r="G69" s="79"/>
      <c r="H69" s="79"/>
      <c r="I69" s="79"/>
      <c r="J69" s="79"/>
      <c r="K69" s="79"/>
      <c r="L69" s="79"/>
      <c r="M69" s="79"/>
      <c r="N69" s="79"/>
      <c r="O69" s="79"/>
      <c r="Q69" s="386"/>
      <c r="R69" s="386"/>
      <c r="S69" s="386"/>
      <c r="T69" s="386"/>
      <c r="U69" s="386"/>
      <c r="V69" s="387"/>
      <c r="W69" s="296"/>
      <c r="X69" s="295"/>
      <c r="Y69" s="297"/>
      <c r="Z69" s="297"/>
      <c r="AA69" s="297"/>
      <c r="AB69" s="297"/>
      <c r="AC69" s="297"/>
      <c r="AD69" s="297"/>
      <c r="AE69" s="297"/>
      <c r="AF69" s="297"/>
      <c r="AG69" s="297"/>
      <c r="AH69" s="404"/>
      <c r="AI69" s="404"/>
      <c r="AJ69" s="404"/>
      <c r="AK69" s="404"/>
      <c r="AL69" s="404"/>
      <c r="AM69" s="404"/>
      <c r="AN69" s="404"/>
      <c r="AO69" s="404"/>
      <c r="AP69" s="404"/>
      <c r="AQ69" s="404"/>
      <c r="AR69" s="404"/>
      <c r="AS69" s="404"/>
      <c r="AT69" s="404"/>
      <c r="AU69" s="404"/>
      <c r="AV69" s="404"/>
      <c r="AW69" s="404"/>
      <c r="AX69" s="404"/>
      <c r="AY69" s="404"/>
      <c r="AZ69" s="404"/>
      <c r="BA69" s="404"/>
      <c r="BB69" s="404"/>
      <c r="BC69" s="404"/>
      <c r="BD69" s="404"/>
      <c r="BE69" s="404"/>
      <c r="BF69" s="404"/>
      <c r="BG69" s="404"/>
      <c r="BH69" s="404"/>
      <c r="BI69" s="404"/>
      <c r="BJ69" s="404"/>
      <c r="CA69" s="475"/>
      <c r="CB69" s="475"/>
      <c r="CC69" s="476"/>
      <c r="CD69" s="476"/>
      <c r="CE69" s="211"/>
      <c r="CF69" s="477"/>
      <c r="CG69" s="211"/>
      <c r="CH69" s="211"/>
      <c r="CI69" s="211"/>
      <c r="CJ69" s="211"/>
      <c r="CK69" s="211"/>
    </row>
    <row r="70" spans="1:89" s="114" customFormat="1" x14ac:dyDescent="0.2">
      <c r="A70" s="79"/>
      <c r="B70" s="79"/>
      <c r="C70" s="79"/>
      <c r="D70" s="79"/>
      <c r="E70" s="79"/>
      <c r="F70" s="79"/>
      <c r="G70" s="79"/>
      <c r="H70" s="79"/>
      <c r="I70" s="79"/>
      <c r="J70" s="79"/>
      <c r="K70" s="79"/>
      <c r="L70" s="79"/>
      <c r="M70" s="79"/>
      <c r="N70" s="79"/>
      <c r="O70" s="79"/>
      <c r="Q70" s="386"/>
      <c r="R70" s="386"/>
      <c r="S70" s="386"/>
      <c r="T70" s="386"/>
      <c r="U70" s="386"/>
      <c r="V70" s="387"/>
      <c r="W70" s="296"/>
      <c r="X70" s="295"/>
      <c r="Y70" s="297"/>
      <c r="Z70" s="297"/>
      <c r="AA70" s="297"/>
      <c r="AB70" s="297"/>
      <c r="AC70" s="297"/>
      <c r="AD70" s="297"/>
      <c r="AE70" s="297"/>
      <c r="AF70" s="297"/>
      <c r="AG70" s="297"/>
      <c r="AH70" s="404"/>
      <c r="AI70" s="404"/>
      <c r="AJ70" s="404"/>
      <c r="AK70" s="404"/>
      <c r="AL70" s="404"/>
      <c r="AM70" s="404"/>
      <c r="AN70" s="404"/>
      <c r="AO70" s="404"/>
      <c r="AP70" s="404"/>
      <c r="AQ70" s="404"/>
      <c r="AR70" s="404"/>
      <c r="AS70" s="404"/>
      <c r="AT70" s="404"/>
      <c r="AU70" s="404"/>
      <c r="AV70" s="404"/>
      <c r="AW70" s="404"/>
      <c r="AX70" s="404"/>
      <c r="AY70" s="404"/>
      <c r="AZ70" s="404"/>
      <c r="BA70" s="404"/>
      <c r="BB70" s="404"/>
      <c r="BC70" s="404"/>
      <c r="BD70" s="404"/>
      <c r="BE70" s="404"/>
      <c r="BF70" s="404"/>
      <c r="BG70" s="404"/>
      <c r="BH70" s="404"/>
      <c r="BI70" s="404"/>
      <c r="BJ70" s="404"/>
      <c r="CA70" s="475"/>
      <c r="CB70" s="475"/>
      <c r="CC70" s="476"/>
      <c r="CD70" s="476"/>
      <c r="CE70" s="211"/>
      <c r="CF70" s="477"/>
      <c r="CG70" s="211"/>
      <c r="CH70" s="211"/>
      <c r="CI70" s="211"/>
      <c r="CJ70" s="211"/>
      <c r="CK70" s="211"/>
    </row>
    <row r="71" spans="1:89" s="114" customFormat="1" x14ac:dyDescent="0.2">
      <c r="A71" s="79"/>
      <c r="B71" s="79"/>
      <c r="C71" s="79"/>
      <c r="D71" s="79"/>
      <c r="E71" s="79"/>
      <c r="F71" s="79"/>
      <c r="G71" s="79"/>
      <c r="H71" s="79"/>
      <c r="I71" s="79"/>
      <c r="J71" s="79"/>
      <c r="K71" s="79"/>
      <c r="L71" s="79"/>
      <c r="M71" s="79"/>
      <c r="N71" s="79"/>
      <c r="O71" s="79"/>
      <c r="Q71" s="386"/>
      <c r="R71" s="386"/>
      <c r="S71" s="386"/>
      <c r="T71" s="386"/>
      <c r="U71" s="386"/>
      <c r="V71" s="387"/>
      <c r="W71" s="296"/>
      <c r="X71" s="295"/>
      <c r="Y71" s="297"/>
      <c r="Z71" s="297"/>
      <c r="AA71" s="297"/>
      <c r="AB71" s="297"/>
      <c r="AC71" s="297"/>
      <c r="AD71" s="297"/>
      <c r="AE71" s="297"/>
      <c r="AF71" s="297"/>
      <c r="AG71" s="297"/>
      <c r="AH71" s="404"/>
      <c r="AI71" s="404"/>
      <c r="AJ71" s="404"/>
      <c r="AK71" s="404"/>
      <c r="AL71" s="404"/>
      <c r="AM71" s="404"/>
      <c r="AN71" s="404"/>
      <c r="AO71" s="404"/>
      <c r="AP71" s="404"/>
      <c r="AQ71" s="404"/>
      <c r="AR71" s="404"/>
      <c r="AS71" s="404"/>
      <c r="AT71" s="404"/>
      <c r="AU71" s="404"/>
      <c r="AV71" s="404"/>
      <c r="AW71" s="404"/>
      <c r="AX71" s="404"/>
      <c r="AY71" s="404"/>
      <c r="AZ71" s="404"/>
      <c r="BA71" s="404"/>
      <c r="BB71" s="404"/>
      <c r="BC71" s="404"/>
      <c r="BD71" s="404"/>
      <c r="BE71" s="404"/>
      <c r="BF71" s="404"/>
      <c r="BG71" s="404"/>
      <c r="BH71" s="404"/>
      <c r="BI71" s="404"/>
      <c r="BJ71" s="404"/>
      <c r="CA71" s="475"/>
      <c r="CB71" s="475"/>
      <c r="CC71" s="476"/>
      <c r="CD71" s="476"/>
      <c r="CE71" s="211"/>
      <c r="CF71" s="477"/>
      <c r="CG71" s="211"/>
      <c r="CH71" s="211"/>
      <c r="CI71" s="211"/>
      <c r="CJ71" s="211"/>
      <c r="CK71" s="211"/>
    </row>
    <row r="72" spans="1:89" s="114" customFormat="1" x14ac:dyDescent="0.2">
      <c r="A72" s="79"/>
      <c r="B72" s="79"/>
      <c r="C72" s="79"/>
      <c r="D72" s="79"/>
      <c r="E72" s="79"/>
      <c r="F72" s="79"/>
      <c r="G72" s="79"/>
      <c r="H72" s="79"/>
      <c r="I72" s="79"/>
      <c r="J72" s="79"/>
      <c r="K72" s="79"/>
      <c r="L72" s="79"/>
      <c r="M72" s="79"/>
      <c r="N72" s="79"/>
      <c r="O72" s="79"/>
      <c r="Q72" s="386"/>
      <c r="R72" s="386"/>
      <c r="S72" s="386"/>
      <c r="T72" s="386"/>
      <c r="U72" s="386"/>
      <c r="V72" s="387"/>
      <c r="W72" s="296"/>
      <c r="X72" s="295"/>
      <c r="Y72" s="297"/>
      <c r="Z72" s="297"/>
      <c r="AA72" s="297"/>
      <c r="AB72" s="297"/>
      <c r="AC72" s="297"/>
      <c r="AD72" s="297"/>
      <c r="AE72" s="297"/>
      <c r="AF72" s="297"/>
      <c r="AG72" s="297"/>
      <c r="AH72" s="404"/>
      <c r="AI72" s="404"/>
      <c r="AJ72" s="404"/>
      <c r="AK72" s="404"/>
      <c r="AL72" s="404"/>
      <c r="AM72" s="404"/>
      <c r="AN72" s="404"/>
      <c r="AO72" s="404"/>
      <c r="AP72" s="404"/>
      <c r="AQ72" s="404"/>
      <c r="AR72" s="404"/>
      <c r="AS72" s="404"/>
      <c r="AT72" s="404"/>
      <c r="AU72" s="404"/>
      <c r="AV72" s="404"/>
      <c r="AW72" s="404"/>
      <c r="AX72" s="404"/>
      <c r="AY72" s="404"/>
      <c r="AZ72" s="404"/>
      <c r="BA72" s="404"/>
      <c r="BB72" s="404"/>
      <c r="BC72" s="404"/>
      <c r="BD72" s="404"/>
      <c r="BE72" s="404"/>
      <c r="BF72" s="404"/>
      <c r="BG72" s="404"/>
      <c r="BH72" s="404"/>
      <c r="BI72" s="404"/>
      <c r="BJ72" s="404"/>
      <c r="CA72" s="475"/>
      <c r="CB72" s="475"/>
      <c r="CC72" s="476"/>
      <c r="CD72" s="476"/>
      <c r="CE72" s="211"/>
      <c r="CF72" s="477"/>
      <c r="CG72" s="211"/>
      <c r="CH72" s="211"/>
      <c r="CI72" s="211"/>
      <c r="CJ72" s="211"/>
      <c r="CK72" s="211"/>
    </row>
    <row r="73" spans="1:89" s="114" customFormat="1" x14ac:dyDescent="0.2">
      <c r="A73" s="79"/>
      <c r="B73" s="79"/>
      <c r="C73" s="79"/>
      <c r="D73" s="79"/>
      <c r="E73" s="79"/>
      <c r="F73" s="79"/>
      <c r="G73" s="79"/>
      <c r="H73" s="79"/>
      <c r="I73" s="79"/>
      <c r="J73" s="79"/>
      <c r="K73" s="79"/>
      <c r="L73" s="79"/>
      <c r="M73" s="79"/>
      <c r="N73" s="79"/>
      <c r="O73" s="79"/>
      <c r="Q73" s="386"/>
      <c r="R73" s="386"/>
      <c r="S73" s="386"/>
      <c r="T73" s="386"/>
      <c r="U73" s="386"/>
      <c r="V73" s="387"/>
      <c r="W73" s="296"/>
      <c r="X73" s="295"/>
      <c r="Y73" s="297"/>
      <c r="Z73" s="297"/>
      <c r="AA73" s="297"/>
      <c r="AB73" s="297"/>
      <c r="AC73" s="297"/>
      <c r="AD73" s="297"/>
      <c r="AE73" s="297"/>
      <c r="AF73" s="297"/>
      <c r="AG73" s="297"/>
      <c r="AH73" s="404"/>
      <c r="AI73" s="404"/>
      <c r="AJ73" s="404"/>
      <c r="AK73" s="404"/>
      <c r="AL73" s="404"/>
      <c r="AM73" s="404"/>
      <c r="AN73" s="404"/>
      <c r="AO73" s="404"/>
      <c r="AP73" s="404"/>
      <c r="AQ73" s="404"/>
      <c r="AR73" s="404"/>
      <c r="AS73" s="404"/>
      <c r="AT73" s="404"/>
      <c r="AU73" s="404"/>
      <c r="AV73" s="404"/>
      <c r="AW73" s="404"/>
      <c r="AX73" s="404"/>
      <c r="AY73" s="404"/>
      <c r="AZ73" s="404"/>
      <c r="BA73" s="404"/>
      <c r="BB73" s="404"/>
      <c r="BC73" s="404"/>
      <c r="BD73" s="404"/>
      <c r="BE73" s="404"/>
      <c r="BF73" s="404"/>
      <c r="BG73" s="404"/>
      <c r="BH73" s="404"/>
      <c r="BI73" s="404"/>
      <c r="BJ73" s="404"/>
      <c r="CA73" s="475"/>
      <c r="CB73" s="475"/>
      <c r="CC73" s="476"/>
      <c r="CD73" s="476"/>
      <c r="CE73" s="211"/>
      <c r="CF73" s="477"/>
      <c r="CG73" s="211"/>
      <c r="CH73" s="211"/>
      <c r="CI73" s="211"/>
      <c r="CJ73" s="211"/>
      <c r="CK73" s="211"/>
    </row>
    <row r="74" spans="1:89" s="114" customFormat="1" x14ac:dyDescent="0.2">
      <c r="A74" s="79"/>
      <c r="B74" s="79"/>
      <c r="C74" s="79"/>
      <c r="D74" s="79"/>
      <c r="E74" s="79"/>
      <c r="F74" s="79"/>
      <c r="G74" s="79"/>
      <c r="H74" s="79"/>
      <c r="I74" s="79"/>
      <c r="J74" s="79"/>
      <c r="K74" s="79"/>
      <c r="L74" s="79"/>
      <c r="M74" s="79"/>
      <c r="N74" s="79"/>
      <c r="O74" s="79"/>
      <c r="Q74" s="386"/>
      <c r="R74" s="386"/>
      <c r="S74" s="386"/>
      <c r="T74" s="386"/>
      <c r="U74" s="386"/>
      <c r="V74" s="387"/>
      <c r="W74" s="296"/>
      <c r="X74" s="295"/>
      <c r="Y74" s="297"/>
      <c r="Z74" s="297"/>
      <c r="AA74" s="297"/>
      <c r="AB74" s="297"/>
      <c r="AC74" s="297"/>
      <c r="AD74" s="297"/>
      <c r="AE74" s="297"/>
      <c r="AF74" s="297"/>
      <c r="AG74" s="297"/>
      <c r="AH74" s="404"/>
      <c r="AI74" s="404"/>
      <c r="AJ74" s="404"/>
      <c r="AK74" s="404"/>
      <c r="AL74" s="404"/>
      <c r="AM74" s="404"/>
      <c r="AN74" s="404"/>
      <c r="AO74" s="404"/>
      <c r="AP74" s="404"/>
      <c r="AQ74" s="404"/>
      <c r="AR74" s="404"/>
      <c r="AS74" s="404"/>
      <c r="AT74" s="404"/>
      <c r="AU74" s="404"/>
      <c r="AV74" s="404"/>
      <c r="AW74" s="404"/>
      <c r="AX74" s="404"/>
      <c r="AY74" s="404"/>
      <c r="AZ74" s="404"/>
      <c r="BA74" s="404"/>
      <c r="BB74" s="404"/>
      <c r="BC74" s="404"/>
      <c r="BD74" s="404"/>
      <c r="BE74" s="404"/>
      <c r="BF74" s="404"/>
      <c r="BG74" s="404"/>
      <c r="BH74" s="404"/>
      <c r="BI74" s="404"/>
      <c r="BJ74" s="404"/>
      <c r="CA74" s="475"/>
      <c r="CB74" s="475"/>
      <c r="CC74" s="476"/>
      <c r="CD74" s="476"/>
      <c r="CE74" s="211"/>
      <c r="CF74" s="477"/>
      <c r="CG74" s="211"/>
      <c r="CH74" s="211"/>
      <c r="CI74" s="211"/>
      <c r="CJ74" s="211"/>
      <c r="CK74" s="211"/>
    </row>
    <row r="75" spans="1:89" s="114" customFormat="1" x14ac:dyDescent="0.2">
      <c r="A75" s="79"/>
      <c r="B75" s="79"/>
      <c r="C75" s="79"/>
      <c r="D75" s="79"/>
      <c r="E75" s="79"/>
      <c r="F75" s="79"/>
      <c r="G75" s="79"/>
      <c r="H75" s="79"/>
      <c r="I75" s="79"/>
      <c r="J75" s="79"/>
      <c r="K75" s="79"/>
      <c r="L75" s="79"/>
      <c r="M75" s="79"/>
      <c r="N75" s="79"/>
      <c r="O75" s="79"/>
      <c r="Q75" s="386"/>
      <c r="R75" s="386"/>
      <c r="S75" s="386"/>
      <c r="T75" s="386"/>
      <c r="U75" s="386"/>
      <c r="V75" s="387"/>
      <c r="W75" s="296"/>
      <c r="X75" s="295"/>
      <c r="Y75" s="297"/>
      <c r="Z75" s="297"/>
      <c r="AA75" s="297"/>
      <c r="AB75" s="297"/>
      <c r="AC75" s="297"/>
      <c r="AD75" s="297"/>
      <c r="AE75" s="297"/>
      <c r="AF75" s="297"/>
      <c r="AG75" s="297"/>
      <c r="AH75" s="404"/>
      <c r="AI75" s="404"/>
      <c r="AJ75" s="404"/>
      <c r="AK75" s="404"/>
      <c r="AL75" s="404"/>
      <c r="AM75" s="404"/>
      <c r="AN75" s="404"/>
      <c r="AO75" s="404"/>
      <c r="AP75" s="404"/>
      <c r="AQ75" s="404"/>
      <c r="AR75" s="404"/>
      <c r="AS75" s="404"/>
      <c r="AT75" s="404"/>
      <c r="AU75" s="404"/>
      <c r="AV75" s="404"/>
      <c r="AW75" s="404"/>
      <c r="AX75" s="404"/>
      <c r="AY75" s="404"/>
      <c r="AZ75" s="404"/>
      <c r="BA75" s="404"/>
      <c r="BB75" s="404"/>
      <c r="BC75" s="404"/>
      <c r="BD75" s="404"/>
      <c r="BE75" s="404"/>
      <c r="BF75" s="404"/>
      <c r="BG75" s="404"/>
      <c r="BH75" s="404"/>
      <c r="BI75" s="404"/>
      <c r="BJ75" s="404"/>
      <c r="CA75" s="475"/>
      <c r="CB75" s="475"/>
      <c r="CC75" s="476"/>
      <c r="CD75" s="476"/>
      <c r="CE75" s="211"/>
      <c r="CF75" s="477"/>
      <c r="CG75" s="211"/>
      <c r="CH75" s="211"/>
      <c r="CI75" s="211"/>
      <c r="CJ75" s="211"/>
      <c r="CK75" s="211"/>
    </row>
    <row r="76" spans="1:89" s="114" customFormat="1" x14ac:dyDescent="0.2">
      <c r="A76" s="79"/>
      <c r="B76" s="79"/>
      <c r="C76" s="79"/>
      <c r="D76" s="79"/>
      <c r="E76" s="79"/>
      <c r="F76" s="79"/>
      <c r="G76" s="79"/>
      <c r="H76" s="79"/>
      <c r="I76" s="79"/>
      <c r="J76" s="79"/>
      <c r="K76" s="79"/>
      <c r="L76" s="79"/>
      <c r="M76" s="79"/>
      <c r="N76" s="79"/>
      <c r="O76" s="79"/>
      <c r="Q76" s="386"/>
      <c r="R76" s="386"/>
      <c r="S76" s="386"/>
      <c r="T76" s="386"/>
      <c r="U76" s="386"/>
      <c r="V76" s="387"/>
      <c r="W76" s="296"/>
      <c r="X76" s="295"/>
      <c r="Y76" s="297"/>
      <c r="Z76" s="297"/>
      <c r="AA76" s="297"/>
      <c r="AB76" s="297"/>
      <c r="AC76" s="297"/>
      <c r="AD76" s="297"/>
      <c r="AE76" s="297"/>
      <c r="AF76" s="297"/>
      <c r="AG76" s="297"/>
      <c r="AH76" s="404"/>
      <c r="AI76" s="404"/>
      <c r="AJ76" s="404"/>
      <c r="AK76" s="404"/>
      <c r="AL76" s="404"/>
      <c r="AM76" s="404"/>
      <c r="AN76" s="404"/>
      <c r="AO76" s="404"/>
      <c r="AP76" s="404"/>
      <c r="AQ76" s="404"/>
      <c r="AR76" s="404"/>
      <c r="AS76" s="404"/>
      <c r="AT76" s="404"/>
      <c r="AU76" s="404"/>
      <c r="AV76" s="404"/>
      <c r="AW76" s="404"/>
      <c r="AX76" s="404"/>
      <c r="AY76" s="404"/>
      <c r="AZ76" s="404"/>
      <c r="BA76" s="404"/>
      <c r="BB76" s="404"/>
      <c r="BC76" s="404"/>
      <c r="BD76" s="404"/>
      <c r="BE76" s="404"/>
      <c r="BF76" s="404"/>
      <c r="BG76" s="404"/>
      <c r="BH76" s="404"/>
      <c r="BI76" s="404"/>
      <c r="BJ76" s="404"/>
      <c r="CA76" s="475"/>
      <c r="CB76" s="475"/>
      <c r="CC76" s="476"/>
      <c r="CD76" s="476"/>
      <c r="CE76" s="211"/>
      <c r="CF76" s="477"/>
      <c r="CG76" s="211"/>
      <c r="CH76" s="211"/>
      <c r="CI76" s="211"/>
      <c r="CJ76" s="211"/>
      <c r="CK76" s="211"/>
    </row>
    <row r="77" spans="1:89" s="114" customFormat="1" x14ac:dyDescent="0.2">
      <c r="A77" s="79"/>
      <c r="B77" s="79"/>
      <c r="C77" s="79"/>
      <c r="D77" s="79"/>
      <c r="E77" s="79"/>
      <c r="F77" s="79"/>
      <c r="G77" s="79"/>
      <c r="H77" s="79"/>
      <c r="I77" s="79"/>
      <c r="J77" s="79"/>
      <c r="K77" s="79"/>
      <c r="L77" s="79"/>
      <c r="M77" s="79"/>
      <c r="N77" s="79"/>
      <c r="O77" s="79"/>
      <c r="Q77" s="386"/>
      <c r="R77" s="386"/>
      <c r="S77" s="386"/>
      <c r="T77" s="386"/>
      <c r="U77" s="386"/>
      <c r="V77" s="387"/>
      <c r="W77" s="296"/>
      <c r="X77" s="295"/>
      <c r="Y77" s="297"/>
      <c r="Z77" s="297"/>
      <c r="AA77" s="297"/>
      <c r="AB77" s="297"/>
      <c r="AC77" s="297"/>
      <c r="AD77" s="297"/>
      <c r="AE77" s="297"/>
      <c r="AF77" s="297"/>
      <c r="AG77" s="297"/>
      <c r="AH77" s="404"/>
      <c r="AI77" s="404"/>
      <c r="AJ77" s="404"/>
      <c r="AK77" s="404"/>
      <c r="AL77" s="404"/>
      <c r="AM77" s="404"/>
      <c r="AN77" s="404"/>
      <c r="AO77" s="404"/>
      <c r="AP77" s="404"/>
      <c r="AQ77" s="404"/>
      <c r="AR77" s="404"/>
      <c r="AS77" s="404"/>
      <c r="AT77" s="404"/>
      <c r="AU77" s="404"/>
      <c r="AV77" s="404"/>
      <c r="AW77" s="404"/>
      <c r="AX77" s="404"/>
      <c r="AY77" s="404"/>
      <c r="AZ77" s="404"/>
      <c r="BA77" s="404"/>
      <c r="BB77" s="404"/>
      <c r="BC77" s="404"/>
      <c r="BD77" s="404"/>
      <c r="BE77" s="404"/>
      <c r="BF77" s="404"/>
      <c r="BG77" s="404"/>
      <c r="BH77" s="404"/>
      <c r="BI77" s="404"/>
      <c r="BJ77" s="404"/>
      <c r="CA77" s="475"/>
      <c r="CB77" s="475"/>
      <c r="CC77" s="476"/>
      <c r="CD77" s="476"/>
      <c r="CE77" s="211"/>
      <c r="CF77" s="477"/>
      <c r="CG77" s="211"/>
      <c r="CH77" s="211"/>
      <c r="CI77" s="211"/>
      <c r="CJ77" s="211"/>
      <c r="CK77" s="211"/>
    </row>
    <row r="78" spans="1:89" s="114" customFormat="1" x14ac:dyDescent="0.2">
      <c r="A78" s="79"/>
      <c r="B78" s="79"/>
      <c r="C78" s="79"/>
      <c r="D78" s="79"/>
      <c r="E78" s="79"/>
      <c r="F78" s="79"/>
      <c r="G78" s="79"/>
      <c r="H78" s="79"/>
      <c r="I78" s="79"/>
      <c r="J78" s="79"/>
      <c r="K78" s="79"/>
      <c r="L78" s="79"/>
      <c r="M78" s="79"/>
      <c r="N78" s="79"/>
      <c r="O78" s="79"/>
      <c r="Q78" s="386"/>
      <c r="R78" s="386"/>
      <c r="S78" s="386"/>
      <c r="T78" s="386"/>
      <c r="U78" s="386"/>
      <c r="V78" s="387"/>
      <c r="W78" s="296"/>
      <c r="X78" s="295"/>
      <c r="Y78" s="297"/>
      <c r="Z78" s="297"/>
      <c r="AA78" s="297"/>
      <c r="AB78" s="297"/>
      <c r="AC78" s="297"/>
      <c r="AD78" s="297"/>
      <c r="AE78" s="297"/>
      <c r="AF78" s="297"/>
      <c r="AG78" s="297"/>
      <c r="AH78" s="404"/>
      <c r="AI78" s="404"/>
      <c r="AJ78" s="404"/>
      <c r="AK78" s="404"/>
      <c r="AL78" s="404"/>
      <c r="AM78" s="404"/>
      <c r="AN78" s="404"/>
      <c r="AO78" s="404"/>
      <c r="AP78" s="404"/>
      <c r="AQ78" s="404"/>
      <c r="AR78" s="404"/>
      <c r="AS78" s="404"/>
      <c r="AT78" s="404"/>
      <c r="AU78" s="404"/>
      <c r="AV78" s="404"/>
      <c r="AW78" s="404"/>
      <c r="AX78" s="404"/>
      <c r="AY78" s="404"/>
      <c r="AZ78" s="404"/>
      <c r="BA78" s="404"/>
      <c r="BB78" s="404"/>
      <c r="BC78" s="404"/>
      <c r="BD78" s="404"/>
      <c r="BE78" s="404"/>
      <c r="BF78" s="404"/>
      <c r="BG78" s="404"/>
      <c r="BH78" s="404"/>
      <c r="BI78" s="404"/>
      <c r="BJ78" s="404"/>
      <c r="CA78" s="475"/>
      <c r="CB78" s="475"/>
      <c r="CC78" s="476"/>
      <c r="CD78" s="476"/>
      <c r="CE78" s="211"/>
      <c r="CF78" s="477"/>
      <c r="CG78" s="211"/>
      <c r="CH78" s="211"/>
      <c r="CI78" s="211"/>
      <c r="CJ78" s="211"/>
      <c r="CK78" s="211"/>
    </row>
    <row r="79" spans="1:89" s="114" customFormat="1" x14ac:dyDescent="0.2">
      <c r="A79" s="79"/>
      <c r="B79" s="79"/>
      <c r="C79" s="79"/>
      <c r="D79" s="79"/>
      <c r="E79" s="79"/>
      <c r="F79" s="79"/>
      <c r="G79" s="79"/>
      <c r="H79" s="79"/>
      <c r="I79" s="79"/>
      <c r="J79" s="79"/>
      <c r="K79" s="79"/>
      <c r="L79" s="79"/>
      <c r="M79" s="79"/>
      <c r="N79" s="79"/>
      <c r="O79" s="79"/>
      <c r="Q79" s="386"/>
      <c r="R79" s="386"/>
      <c r="S79" s="386"/>
      <c r="T79" s="386"/>
      <c r="U79" s="386"/>
      <c r="V79" s="387"/>
      <c r="W79" s="296"/>
      <c r="X79" s="295"/>
      <c r="Y79" s="297"/>
      <c r="Z79" s="297"/>
      <c r="AA79" s="297"/>
      <c r="AB79" s="297"/>
      <c r="AC79" s="297"/>
      <c r="AD79" s="297"/>
      <c r="AE79" s="297"/>
      <c r="AF79" s="297"/>
      <c r="AG79" s="297"/>
      <c r="AH79" s="404"/>
      <c r="AI79" s="404"/>
      <c r="AJ79" s="404"/>
      <c r="AK79" s="404"/>
      <c r="AL79" s="404"/>
      <c r="AM79" s="404"/>
      <c r="AN79" s="404"/>
      <c r="AO79" s="404"/>
      <c r="AP79" s="404"/>
      <c r="AQ79" s="404"/>
      <c r="AR79" s="404"/>
      <c r="AS79" s="404"/>
      <c r="AT79" s="404"/>
      <c r="AU79" s="404"/>
      <c r="AV79" s="404"/>
      <c r="AW79" s="404"/>
      <c r="AX79" s="404"/>
      <c r="AY79" s="404"/>
      <c r="AZ79" s="404"/>
      <c r="BA79" s="404"/>
      <c r="BB79" s="404"/>
      <c r="BC79" s="404"/>
      <c r="BD79" s="404"/>
      <c r="BE79" s="404"/>
      <c r="BF79" s="404"/>
      <c r="BG79" s="404"/>
      <c r="BH79" s="404"/>
      <c r="BI79" s="404"/>
      <c r="BJ79" s="404"/>
      <c r="CA79" s="475"/>
      <c r="CB79" s="475"/>
      <c r="CC79" s="476"/>
      <c r="CD79" s="476"/>
      <c r="CE79" s="211"/>
      <c r="CF79" s="477"/>
      <c r="CG79" s="211"/>
      <c r="CH79" s="211"/>
      <c r="CI79" s="211"/>
      <c r="CJ79" s="211"/>
      <c r="CK79" s="211"/>
    </row>
    <row r="80" spans="1:89" s="114" customFormat="1" x14ac:dyDescent="0.2">
      <c r="A80" s="79"/>
      <c r="B80" s="79"/>
      <c r="C80" s="79"/>
      <c r="D80" s="79"/>
      <c r="E80" s="79"/>
      <c r="F80" s="79"/>
      <c r="G80" s="79"/>
      <c r="H80" s="79"/>
      <c r="I80" s="79"/>
      <c r="J80" s="79"/>
      <c r="K80" s="79"/>
      <c r="L80" s="79"/>
      <c r="M80" s="79"/>
      <c r="N80" s="79"/>
      <c r="O80" s="79"/>
      <c r="Q80" s="386"/>
      <c r="R80" s="386"/>
      <c r="S80" s="386"/>
      <c r="T80" s="386"/>
      <c r="U80" s="386"/>
      <c r="V80" s="387"/>
      <c r="W80" s="296"/>
      <c r="X80" s="295"/>
      <c r="Y80" s="297"/>
      <c r="Z80" s="297"/>
      <c r="AA80" s="297"/>
      <c r="AB80" s="297"/>
      <c r="AC80" s="297"/>
      <c r="AD80" s="297"/>
      <c r="AE80" s="297"/>
      <c r="AF80" s="297"/>
      <c r="AG80" s="297"/>
      <c r="AH80" s="404"/>
      <c r="AI80" s="404"/>
      <c r="AJ80" s="404"/>
      <c r="AK80" s="404"/>
      <c r="AL80" s="404"/>
      <c r="AM80" s="404"/>
      <c r="AN80" s="404"/>
      <c r="AO80" s="404"/>
      <c r="AP80" s="404"/>
      <c r="AQ80" s="404"/>
      <c r="AR80" s="404"/>
      <c r="AS80" s="404"/>
      <c r="AT80" s="404"/>
      <c r="AU80" s="404"/>
      <c r="AV80" s="404"/>
      <c r="AW80" s="404"/>
      <c r="AX80" s="404"/>
      <c r="AY80" s="404"/>
      <c r="AZ80" s="404"/>
      <c r="BA80" s="404"/>
      <c r="BB80" s="404"/>
      <c r="BC80" s="404"/>
      <c r="BD80" s="404"/>
      <c r="BE80" s="404"/>
      <c r="BF80" s="404"/>
      <c r="BG80" s="404"/>
      <c r="BH80" s="404"/>
      <c r="BI80" s="404"/>
      <c r="BJ80" s="404"/>
      <c r="CA80" s="475"/>
      <c r="CB80" s="475"/>
      <c r="CC80" s="476"/>
      <c r="CD80" s="476"/>
      <c r="CE80" s="211"/>
      <c r="CF80" s="477"/>
      <c r="CG80" s="211"/>
      <c r="CH80" s="211"/>
      <c r="CI80" s="211"/>
      <c r="CJ80" s="211"/>
      <c r="CK80" s="211"/>
    </row>
    <row r="81" spans="1:89" s="114" customFormat="1" x14ac:dyDescent="0.2">
      <c r="A81" s="79"/>
      <c r="B81" s="79"/>
      <c r="C81" s="79"/>
      <c r="D81" s="79"/>
      <c r="E81" s="79"/>
      <c r="F81" s="79"/>
      <c r="G81" s="79"/>
      <c r="H81" s="79"/>
      <c r="I81" s="79"/>
      <c r="J81" s="79"/>
      <c r="K81" s="79"/>
      <c r="L81" s="79"/>
      <c r="M81" s="79"/>
      <c r="N81" s="79"/>
      <c r="O81" s="79"/>
      <c r="Q81" s="386"/>
      <c r="R81" s="386"/>
      <c r="S81" s="386"/>
      <c r="T81" s="386"/>
      <c r="U81" s="386"/>
      <c r="V81" s="387"/>
      <c r="W81" s="296"/>
      <c r="X81" s="295"/>
      <c r="Y81" s="297"/>
      <c r="Z81" s="297"/>
      <c r="AA81" s="297"/>
      <c r="AB81" s="297"/>
      <c r="AC81" s="297"/>
      <c r="AD81" s="297"/>
      <c r="AE81" s="297"/>
      <c r="AF81" s="297"/>
      <c r="AG81" s="297"/>
      <c r="AH81" s="404"/>
      <c r="AI81" s="404"/>
      <c r="AJ81" s="404"/>
      <c r="AK81" s="404"/>
      <c r="AL81" s="404"/>
      <c r="AM81" s="404"/>
      <c r="AN81" s="404"/>
      <c r="AO81" s="404"/>
      <c r="AP81" s="404"/>
      <c r="AQ81" s="404"/>
      <c r="AR81" s="404"/>
      <c r="AS81" s="404"/>
      <c r="AT81" s="404"/>
      <c r="AU81" s="404"/>
      <c r="AV81" s="404"/>
      <c r="AW81" s="404"/>
      <c r="AX81" s="404"/>
      <c r="AY81" s="404"/>
      <c r="AZ81" s="404"/>
      <c r="BA81" s="404"/>
      <c r="BB81" s="404"/>
      <c r="BC81" s="404"/>
      <c r="BD81" s="404"/>
      <c r="BE81" s="404"/>
      <c r="BF81" s="404"/>
      <c r="BG81" s="404"/>
      <c r="BH81" s="404"/>
      <c r="BI81" s="404"/>
      <c r="BJ81" s="404"/>
      <c r="CA81" s="475"/>
      <c r="CB81" s="475"/>
      <c r="CC81" s="476"/>
      <c r="CD81" s="476"/>
      <c r="CE81" s="211"/>
      <c r="CF81" s="477"/>
      <c r="CG81" s="211"/>
      <c r="CH81" s="211"/>
      <c r="CI81" s="211"/>
      <c r="CJ81" s="211"/>
      <c r="CK81" s="211"/>
    </row>
    <row r="82" spans="1:89" s="114" customFormat="1" x14ac:dyDescent="0.2">
      <c r="A82" s="79"/>
      <c r="B82" s="79"/>
      <c r="C82" s="79"/>
      <c r="D82" s="79"/>
      <c r="E82" s="79"/>
      <c r="F82" s="79"/>
      <c r="G82" s="79"/>
      <c r="H82" s="79"/>
      <c r="I82" s="79"/>
      <c r="J82" s="79"/>
      <c r="K82" s="79"/>
      <c r="L82" s="79"/>
      <c r="M82" s="79"/>
      <c r="N82" s="79"/>
      <c r="O82" s="79"/>
      <c r="Q82" s="386"/>
      <c r="R82" s="386"/>
      <c r="S82" s="386"/>
      <c r="T82" s="386"/>
      <c r="U82" s="386"/>
      <c r="V82" s="387"/>
      <c r="W82" s="296"/>
      <c r="X82" s="295"/>
      <c r="Y82" s="297"/>
      <c r="Z82" s="297"/>
      <c r="AA82" s="297"/>
      <c r="AB82" s="297"/>
      <c r="AC82" s="297"/>
      <c r="AD82" s="297"/>
      <c r="AE82" s="297"/>
      <c r="AF82" s="297"/>
      <c r="AG82" s="297"/>
      <c r="AH82" s="404"/>
      <c r="AI82" s="404"/>
      <c r="AJ82" s="404"/>
      <c r="AK82" s="404"/>
      <c r="AL82" s="404"/>
      <c r="AM82" s="404"/>
      <c r="AN82" s="404"/>
      <c r="AO82" s="404"/>
      <c r="AP82" s="404"/>
      <c r="AQ82" s="404"/>
      <c r="AR82" s="404"/>
      <c r="AS82" s="404"/>
      <c r="AT82" s="404"/>
      <c r="AU82" s="404"/>
      <c r="AV82" s="404"/>
      <c r="AW82" s="404"/>
      <c r="AX82" s="404"/>
      <c r="AY82" s="404"/>
      <c r="AZ82" s="404"/>
      <c r="BA82" s="404"/>
      <c r="BB82" s="404"/>
      <c r="BC82" s="404"/>
      <c r="BD82" s="404"/>
      <c r="BE82" s="404"/>
      <c r="BF82" s="404"/>
      <c r="BG82" s="404"/>
      <c r="BH82" s="404"/>
      <c r="BI82" s="404"/>
      <c r="BJ82" s="404"/>
      <c r="CA82" s="475"/>
      <c r="CB82" s="475"/>
      <c r="CC82" s="476"/>
      <c r="CD82" s="476"/>
      <c r="CE82" s="211"/>
      <c r="CF82" s="477"/>
      <c r="CG82" s="211"/>
      <c r="CH82" s="211"/>
      <c r="CI82" s="211"/>
      <c r="CJ82" s="211"/>
      <c r="CK82" s="211"/>
    </row>
    <row r="83" spans="1:89" s="114" customFormat="1" x14ac:dyDescent="0.2">
      <c r="A83" s="79"/>
      <c r="B83" s="79"/>
      <c r="C83" s="79"/>
      <c r="D83" s="79"/>
      <c r="E83" s="79"/>
      <c r="F83" s="79"/>
      <c r="G83" s="79"/>
      <c r="H83" s="79"/>
      <c r="I83" s="79"/>
      <c r="J83" s="79"/>
      <c r="K83" s="79"/>
      <c r="L83" s="79"/>
      <c r="M83" s="79"/>
      <c r="N83" s="79"/>
      <c r="O83" s="79"/>
      <c r="Q83" s="386"/>
      <c r="R83" s="386"/>
      <c r="S83" s="386"/>
      <c r="T83" s="386"/>
      <c r="U83" s="386"/>
      <c r="V83" s="387"/>
      <c r="W83" s="296"/>
      <c r="X83" s="295"/>
      <c r="Y83" s="297"/>
      <c r="Z83" s="297"/>
      <c r="AA83" s="297"/>
      <c r="AB83" s="297"/>
      <c r="AC83" s="297"/>
      <c r="AD83" s="297"/>
      <c r="AE83" s="297"/>
      <c r="AF83" s="297"/>
      <c r="AG83" s="297"/>
      <c r="AH83" s="404"/>
      <c r="AI83" s="404"/>
      <c r="AJ83" s="404"/>
      <c r="AK83" s="404"/>
      <c r="AL83" s="404"/>
      <c r="AM83" s="404"/>
      <c r="AN83" s="404"/>
      <c r="AO83" s="404"/>
      <c r="AP83" s="404"/>
      <c r="AQ83" s="404"/>
      <c r="AR83" s="404"/>
      <c r="AS83" s="404"/>
      <c r="AT83" s="404"/>
      <c r="AU83" s="404"/>
      <c r="AV83" s="404"/>
      <c r="AW83" s="404"/>
      <c r="AX83" s="404"/>
      <c r="AY83" s="404"/>
      <c r="AZ83" s="404"/>
      <c r="BA83" s="404"/>
      <c r="BB83" s="404"/>
      <c r="BC83" s="404"/>
      <c r="BD83" s="404"/>
      <c r="BE83" s="404"/>
      <c r="BF83" s="404"/>
      <c r="BG83" s="404"/>
      <c r="BH83" s="404"/>
      <c r="BI83" s="404"/>
      <c r="BJ83" s="404"/>
      <c r="CA83" s="475"/>
      <c r="CB83" s="475"/>
      <c r="CC83" s="476"/>
      <c r="CD83" s="476"/>
      <c r="CE83" s="211"/>
      <c r="CF83" s="477"/>
      <c r="CG83" s="211"/>
      <c r="CH83" s="211"/>
      <c r="CI83" s="211"/>
      <c r="CJ83" s="211"/>
      <c r="CK83" s="211"/>
    </row>
    <row r="84" spans="1:89" s="114" customFormat="1" x14ac:dyDescent="0.2">
      <c r="A84" s="79"/>
      <c r="B84" s="79"/>
      <c r="C84" s="79"/>
      <c r="D84" s="79"/>
      <c r="E84" s="79"/>
      <c r="F84" s="79"/>
      <c r="G84" s="79"/>
      <c r="H84" s="79"/>
      <c r="I84" s="79"/>
      <c r="J84" s="79"/>
      <c r="K84" s="79"/>
      <c r="L84" s="79"/>
      <c r="M84" s="79"/>
      <c r="N84" s="79"/>
      <c r="O84" s="79"/>
      <c r="Q84" s="386"/>
      <c r="R84" s="386"/>
      <c r="S84" s="386"/>
      <c r="T84" s="386"/>
      <c r="U84" s="386"/>
      <c r="V84" s="387"/>
      <c r="W84" s="296"/>
      <c r="X84" s="295"/>
      <c r="Y84" s="297"/>
      <c r="Z84" s="297"/>
      <c r="AA84" s="297"/>
      <c r="AB84" s="297"/>
      <c r="AC84" s="297"/>
      <c r="AD84" s="297"/>
      <c r="AE84" s="297"/>
      <c r="AF84" s="297"/>
      <c r="AG84" s="297"/>
      <c r="AH84" s="404"/>
      <c r="AI84" s="404"/>
      <c r="AJ84" s="404"/>
      <c r="AK84" s="404"/>
      <c r="AL84" s="404"/>
      <c r="AM84" s="404"/>
      <c r="AN84" s="404"/>
      <c r="AO84" s="404"/>
      <c r="AP84" s="404"/>
      <c r="AQ84" s="404"/>
      <c r="AR84" s="404"/>
      <c r="AS84" s="404"/>
      <c r="AT84" s="404"/>
      <c r="AU84" s="404"/>
      <c r="AV84" s="404"/>
      <c r="AW84" s="404"/>
      <c r="AX84" s="404"/>
      <c r="AY84" s="404"/>
      <c r="AZ84" s="404"/>
      <c r="BA84" s="404"/>
      <c r="BB84" s="404"/>
      <c r="BC84" s="404"/>
      <c r="BD84" s="404"/>
      <c r="BE84" s="404"/>
      <c r="BF84" s="404"/>
      <c r="BG84" s="404"/>
      <c r="BH84" s="404"/>
      <c r="BI84" s="404"/>
      <c r="BJ84" s="404"/>
      <c r="CA84" s="475"/>
      <c r="CB84" s="475"/>
      <c r="CC84" s="476"/>
      <c r="CD84" s="476"/>
      <c r="CE84" s="211"/>
      <c r="CF84" s="477"/>
      <c r="CG84" s="211"/>
      <c r="CH84" s="211"/>
      <c r="CI84" s="211"/>
      <c r="CJ84" s="211"/>
      <c r="CK84" s="211"/>
    </row>
    <row r="85" spans="1:89" s="114" customFormat="1" x14ac:dyDescent="0.2">
      <c r="A85" s="255"/>
      <c r="B85" s="79"/>
      <c r="C85" s="79"/>
      <c r="D85" s="79"/>
      <c r="E85" s="79"/>
      <c r="F85" s="79"/>
      <c r="G85" s="79"/>
      <c r="H85" s="79"/>
      <c r="I85" s="79"/>
      <c r="J85" s="79"/>
      <c r="K85" s="79"/>
      <c r="L85" s="79"/>
      <c r="M85" s="79"/>
      <c r="N85" s="79"/>
      <c r="O85" s="195"/>
      <c r="Q85" s="386"/>
      <c r="R85" s="386"/>
      <c r="S85" s="386"/>
      <c r="T85" s="386"/>
      <c r="U85" s="386"/>
      <c r="V85" s="387"/>
      <c r="W85" s="296"/>
      <c r="X85" s="295"/>
      <c r="Y85" s="297"/>
      <c r="Z85" s="297"/>
      <c r="AA85" s="297"/>
      <c r="AB85" s="297"/>
      <c r="AC85" s="297"/>
      <c r="AD85" s="297"/>
      <c r="AE85" s="297"/>
      <c r="AF85" s="297"/>
      <c r="AG85" s="297"/>
      <c r="AH85" s="404"/>
      <c r="AI85" s="404"/>
      <c r="AJ85" s="404"/>
      <c r="AK85" s="404"/>
      <c r="AL85" s="404"/>
      <c r="AM85" s="404"/>
      <c r="AN85" s="404"/>
      <c r="AO85" s="404"/>
      <c r="AP85" s="404"/>
      <c r="AQ85" s="404"/>
      <c r="AR85" s="404"/>
      <c r="AS85" s="404"/>
      <c r="AT85" s="404"/>
      <c r="AU85" s="404"/>
      <c r="AV85" s="404"/>
      <c r="AW85" s="404"/>
      <c r="AX85" s="404"/>
      <c r="AY85" s="404"/>
      <c r="AZ85" s="404"/>
      <c r="BA85" s="404"/>
      <c r="BB85" s="404"/>
      <c r="BC85" s="404"/>
      <c r="BD85" s="404"/>
      <c r="BE85" s="404"/>
      <c r="BF85" s="404"/>
      <c r="BG85" s="404"/>
      <c r="BH85" s="404"/>
      <c r="BI85" s="404"/>
      <c r="BJ85" s="404"/>
      <c r="CA85" s="475"/>
      <c r="CB85" s="475"/>
      <c r="CC85" s="476"/>
      <c r="CD85" s="476"/>
      <c r="CE85" s="211"/>
      <c r="CF85" s="477"/>
      <c r="CG85" s="211"/>
      <c r="CH85" s="211"/>
      <c r="CI85" s="211"/>
      <c r="CJ85" s="211"/>
      <c r="CK85" s="211"/>
    </row>
    <row r="86" spans="1:89" s="114" customFormat="1" x14ac:dyDescent="0.2">
      <c r="A86" s="255"/>
      <c r="B86" s="79"/>
      <c r="C86" s="79"/>
      <c r="D86" s="79"/>
      <c r="E86" s="79"/>
      <c r="F86" s="79"/>
      <c r="G86" s="79"/>
      <c r="H86" s="79"/>
      <c r="I86" s="79"/>
      <c r="J86" s="79"/>
      <c r="K86" s="79"/>
      <c r="L86" s="79"/>
      <c r="M86" s="79"/>
      <c r="N86" s="79"/>
      <c r="O86" s="195"/>
      <c r="Q86" s="386"/>
      <c r="R86" s="386"/>
      <c r="S86" s="386"/>
      <c r="T86" s="386"/>
      <c r="U86" s="386"/>
      <c r="V86" s="387"/>
      <c r="W86" s="296"/>
      <c r="X86" s="295"/>
      <c r="Y86" s="297"/>
      <c r="Z86" s="297"/>
      <c r="AA86" s="297"/>
      <c r="AB86" s="297"/>
      <c r="AC86" s="297"/>
      <c r="AD86" s="297"/>
      <c r="AE86" s="297"/>
      <c r="AF86" s="297"/>
      <c r="AG86" s="297"/>
      <c r="AH86" s="404"/>
      <c r="AI86" s="404"/>
      <c r="AJ86" s="404"/>
      <c r="AK86" s="404"/>
      <c r="AL86" s="404"/>
      <c r="AM86" s="404"/>
      <c r="AN86" s="404"/>
      <c r="AO86" s="404"/>
      <c r="AP86" s="404"/>
      <c r="AQ86" s="404"/>
      <c r="AR86" s="404"/>
      <c r="AS86" s="404"/>
      <c r="AT86" s="404"/>
      <c r="AU86" s="404"/>
      <c r="AV86" s="404"/>
      <c r="AW86" s="404"/>
      <c r="AX86" s="404"/>
      <c r="AY86" s="404"/>
      <c r="AZ86" s="404"/>
      <c r="BA86" s="404"/>
      <c r="BB86" s="404"/>
      <c r="BC86" s="404"/>
      <c r="BD86" s="404"/>
      <c r="BE86" s="404"/>
      <c r="BF86" s="404"/>
      <c r="BG86" s="404"/>
      <c r="BH86" s="404"/>
      <c r="BI86" s="404"/>
      <c r="BJ86" s="404"/>
      <c r="CA86" s="475"/>
      <c r="CB86" s="475"/>
      <c r="CC86" s="476"/>
      <c r="CD86" s="476"/>
      <c r="CE86" s="211"/>
      <c r="CF86" s="477"/>
      <c r="CG86" s="211"/>
      <c r="CH86" s="211"/>
      <c r="CI86" s="211"/>
      <c r="CJ86" s="211"/>
      <c r="CK86" s="211"/>
    </row>
    <row r="87" spans="1:89" s="114" customFormat="1" x14ac:dyDescent="0.2">
      <c r="A87" s="28"/>
      <c r="B87" s="79"/>
      <c r="C87" s="79"/>
      <c r="D87" s="79"/>
      <c r="E87" s="79"/>
      <c r="F87" s="79"/>
      <c r="G87" s="79"/>
      <c r="H87" s="79"/>
      <c r="I87" s="79"/>
      <c r="J87" s="79"/>
      <c r="K87" s="79"/>
      <c r="L87" s="79"/>
      <c r="M87" s="79"/>
      <c r="N87" s="79"/>
      <c r="O87" s="195"/>
      <c r="Q87" s="386"/>
      <c r="R87" s="386"/>
      <c r="S87" s="386"/>
      <c r="T87" s="386"/>
      <c r="U87" s="386"/>
      <c r="V87" s="387"/>
      <c r="W87" s="296"/>
      <c r="X87" s="295"/>
      <c r="Y87" s="297"/>
      <c r="Z87" s="297"/>
      <c r="AA87" s="297"/>
      <c r="AB87" s="297"/>
      <c r="AC87" s="297"/>
      <c r="AD87" s="297"/>
      <c r="AE87" s="297"/>
      <c r="AF87" s="297"/>
      <c r="AG87" s="297"/>
      <c r="AH87" s="404"/>
      <c r="AI87" s="404"/>
      <c r="AJ87" s="404"/>
      <c r="AK87" s="404"/>
      <c r="AL87" s="404"/>
      <c r="AM87" s="404"/>
      <c r="AN87" s="404"/>
      <c r="AO87" s="404"/>
      <c r="AP87" s="404"/>
      <c r="AQ87" s="404"/>
      <c r="AR87" s="404"/>
      <c r="AS87" s="404"/>
      <c r="AT87" s="404"/>
      <c r="AU87" s="404"/>
      <c r="AV87" s="404"/>
      <c r="AW87" s="404"/>
      <c r="AX87" s="404"/>
      <c r="AY87" s="404"/>
      <c r="AZ87" s="404"/>
      <c r="BA87" s="404"/>
      <c r="BB87" s="404"/>
      <c r="BC87" s="404"/>
      <c r="BD87" s="404"/>
      <c r="BE87" s="404"/>
      <c r="BF87" s="404"/>
      <c r="BG87" s="404"/>
      <c r="BH87" s="404"/>
      <c r="BI87" s="404"/>
      <c r="BJ87" s="404"/>
      <c r="CA87" s="475"/>
      <c r="CB87" s="475"/>
      <c r="CC87" s="476"/>
      <c r="CD87" s="476"/>
      <c r="CE87" s="211"/>
      <c r="CF87" s="477"/>
      <c r="CG87" s="211"/>
      <c r="CH87" s="211"/>
      <c r="CI87" s="211"/>
      <c r="CJ87" s="211"/>
      <c r="CK87" s="211"/>
    </row>
    <row r="88" spans="1:89" s="114" customFormat="1" x14ac:dyDescent="0.2">
      <c r="A88" s="28"/>
      <c r="B88" s="195"/>
      <c r="C88" s="195"/>
      <c r="D88" s="195"/>
      <c r="E88" s="195"/>
      <c r="F88" s="195"/>
      <c r="G88" s="195"/>
      <c r="H88" s="195"/>
      <c r="I88" s="195"/>
      <c r="J88" s="195"/>
      <c r="K88" s="195"/>
      <c r="L88" s="195"/>
      <c r="M88" s="195"/>
      <c r="N88" s="195"/>
      <c r="O88" s="195"/>
      <c r="Q88" s="386"/>
      <c r="R88" s="386"/>
      <c r="S88" s="386"/>
      <c r="T88" s="386"/>
      <c r="U88" s="386"/>
      <c r="V88" s="387"/>
      <c r="W88" s="296"/>
      <c r="X88" s="295"/>
      <c r="Y88" s="297"/>
      <c r="Z88" s="297"/>
      <c r="AA88" s="297"/>
      <c r="AB88" s="297"/>
      <c r="AC88" s="297"/>
      <c r="AD88" s="297"/>
      <c r="AE88" s="297"/>
      <c r="AF88" s="297"/>
      <c r="AG88" s="297"/>
      <c r="AH88" s="404"/>
      <c r="AI88" s="404"/>
      <c r="AJ88" s="404"/>
      <c r="AK88" s="404"/>
      <c r="AL88" s="404"/>
      <c r="AM88" s="404"/>
      <c r="AN88" s="404"/>
      <c r="AO88" s="404"/>
      <c r="AP88" s="404"/>
      <c r="AQ88" s="404"/>
      <c r="AR88" s="404"/>
      <c r="AS88" s="404"/>
      <c r="AT88" s="404"/>
      <c r="AU88" s="404"/>
      <c r="AV88" s="404"/>
      <c r="AW88" s="404"/>
      <c r="AX88" s="404"/>
      <c r="AY88" s="404"/>
      <c r="AZ88" s="404"/>
      <c r="BA88" s="404"/>
      <c r="BB88" s="404"/>
      <c r="BC88" s="404"/>
      <c r="BD88" s="404"/>
      <c r="BE88" s="404"/>
      <c r="BF88" s="404"/>
      <c r="BG88" s="404"/>
      <c r="BH88" s="404"/>
      <c r="BI88" s="404"/>
      <c r="BJ88" s="404"/>
      <c r="CA88" s="475"/>
      <c r="CB88" s="475"/>
      <c r="CC88" s="476"/>
      <c r="CD88" s="476"/>
      <c r="CE88" s="211"/>
      <c r="CF88" s="477"/>
      <c r="CG88" s="211"/>
      <c r="CH88" s="211"/>
      <c r="CI88" s="211"/>
      <c r="CJ88" s="211"/>
      <c r="CK88" s="211"/>
    </row>
    <row r="89" spans="1:89" s="114" customFormat="1" x14ac:dyDescent="0.2">
      <c r="A89" s="28"/>
      <c r="B89" s="195"/>
      <c r="C89" s="195"/>
      <c r="D89" s="195"/>
      <c r="E89" s="195"/>
      <c r="F89" s="195"/>
      <c r="G89" s="195"/>
      <c r="H89" s="195"/>
      <c r="I89" s="195"/>
      <c r="J89" s="195"/>
      <c r="K89" s="195"/>
      <c r="L89" s="195"/>
      <c r="M89" s="195"/>
      <c r="N89" s="195"/>
      <c r="O89" s="195"/>
      <c r="Q89" s="386"/>
      <c r="R89" s="386"/>
      <c r="S89" s="386"/>
      <c r="T89" s="386"/>
      <c r="U89" s="386"/>
      <c r="V89" s="387"/>
      <c r="W89" s="296"/>
      <c r="X89" s="295"/>
      <c r="Y89" s="297"/>
      <c r="Z89" s="297"/>
      <c r="AA89" s="297"/>
      <c r="AB89" s="297"/>
      <c r="AC89" s="297"/>
      <c r="AD89" s="297"/>
      <c r="AE89" s="297"/>
      <c r="AF89" s="297"/>
      <c r="AG89" s="297"/>
      <c r="AH89" s="404"/>
      <c r="AI89" s="404"/>
      <c r="AJ89" s="404"/>
      <c r="AK89" s="404"/>
      <c r="AL89" s="404"/>
      <c r="AM89" s="404"/>
      <c r="AN89" s="404"/>
      <c r="AO89" s="404"/>
      <c r="AP89" s="404"/>
      <c r="AQ89" s="404"/>
      <c r="AR89" s="404"/>
      <c r="AS89" s="404"/>
      <c r="AT89" s="404"/>
      <c r="AU89" s="404"/>
      <c r="AV89" s="404"/>
      <c r="AW89" s="404"/>
      <c r="AX89" s="404"/>
      <c r="AY89" s="404"/>
      <c r="AZ89" s="404"/>
      <c r="BA89" s="404"/>
      <c r="BB89" s="404"/>
      <c r="BC89" s="404"/>
      <c r="BD89" s="404"/>
      <c r="BE89" s="404"/>
      <c r="BF89" s="404"/>
      <c r="BG89" s="404"/>
      <c r="BH89" s="404"/>
      <c r="BI89" s="404"/>
      <c r="BJ89" s="404"/>
      <c r="CA89" s="475"/>
      <c r="CB89" s="475"/>
      <c r="CC89" s="476"/>
      <c r="CD89" s="476"/>
      <c r="CE89" s="211"/>
      <c r="CF89" s="477"/>
      <c r="CG89" s="211"/>
      <c r="CH89" s="211"/>
      <c r="CI89" s="211"/>
      <c r="CJ89" s="211"/>
      <c r="CK89" s="211"/>
    </row>
    <row r="90" spans="1:89" s="114" customFormat="1" x14ac:dyDescent="0.2">
      <c r="A90" s="28"/>
      <c r="B90" s="195"/>
      <c r="C90" s="195"/>
      <c r="D90" s="195"/>
      <c r="E90" s="195"/>
      <c r="F90" s="195"/>
      <c r="G90" s="195"/>
      <c r="H90" s="195"/>
      <c r="I90" s="195"/>
      <c r="J90" s="195"/>
      <c r="K90" s="195"/>
      <c r="L90" s="195"/>
      <c r="M90" s="195"/>
      <c r="N90" s="195"/>
      <c r="O90" s="195"/>
      <c r="Q90" s="386"/>
      <c r="R90" s="386"/>
      <c r="S90" s="386"/>
      <c r="T90" s="386"/>
      <c r="U90" s="386"/>
      <c r="V90" s="387"/>
      <c r="W90" s="296"/>
      <c r="X90" s="295"/>
      <c r="Y90" s="297"/>
      <c r="Z90" s="297"/>
      <c r="AA90" s="297"/>
      <c r="AB90" s="297"/>
      <c r="AC90" s="297"/>
      <c r="AD90" s="297"/>
      <c r="AE90" s="297"/>
      <c r="AF90" s="297"/>
      <c r="AG90" s="297"/>
      <c r="AH90" s="404"/>
      <c r="AI90" s="404"/>
      <c r="AJ90" s="404"/>
      <c r="AK90" s="404"/>
      <c r="AL90" s="404"/>
      <c r="AM90" s="404"/>
      <c r="AN90" s="404"/>
      <c r="AO90" s="404"/>
      <c r="AP90" s="404"/>
      <c r="AQ90" s="404"/>
      <c r="AR90" s="404"/>
      <c r="AS90" s="404"/>
      <c r="AT90" s="404"/>
      <c r="AU90" s="404"/>
      <c r="AV90" s="404"/>
      <c r="AW90" s="404"/>
      <c r="AX90" s="404"/>
      <c r="AY90" s="404"/>
      <c r="AZ90" s="404"/>
      <c r="BA90" s="404"/>
      <c r="BB90" s="404"/>
      <c r="BC90" s="404"/>
      <c r="BD90" s="404"/>
      <c r="BE90" s="404"/>
      <c r="BF90" s="404"/>
      <c r="BG90" s="404"/>
      <c r="BH90" s="404"/>
      <c r="BI90" s="404"/>
      <c r="BJ90" s="404"/>
      <c r="CA90" s="475"/>
      <c r="CB90" s="475"/>
      <c r="CC90" s="476"/>
      <c r="CD90" s="476"/>
      <c r="CE90" s="211"/>
      <c r="CF90" s="477"/>
      <c r="CG90" s="211"/>
      <c r="CH90" s="211"/>
      <c r="CI90" s="211"/>
      <c r="CJ90" s="211"/>
      <c r="CK90" s="211"/>
    </row>
    <row r="91" spans="1:89" s="114" customFormat="1" x14ac:dyDescent="0.2">
      <c r="A91" s="28"/>
      <c r="B91" s="195"/>
      <c r="C91" s="195"/>
      <c r="D91" s="195"/>
      <c r="E91" s="195"/>
      <c r="F91" s="195"/>
      <c r="G91" s="195"/>
      <c r="H91" s="195"/>
      <c r="I91" s="195"/>
      <c r="J91" s="195"/>
      <c r="K91" s="195"/>
      <c r="L91" s="195"/>
      <c r="M91" s="195"/>
      <c r="N91" s="195"/>
      <c r="O91" s="28"/>
      <c r="Q91" s="386"/>
      <c r="R91" s="386"/>
      <c r="S91" s="386"/>
      <c r="T91" s="386"/>
      <c r="U91" s="386"/>
      <c r="V91" s="387"/>
      <c r="W91" s="296"/>
      <c r="X91" s="295"/>
      <c r="Y91" s="297"/>
      <c r="Z91" s="297"/>
      <c r="AA91" s="297"/>
      <c r="AB91" s="297"/>
      <c r="AC91" s="297"/>
      <c r="AD91" s="297"/>
      <c r="AE91" s="297"/>
      <c r="AF91" s="297"/>
      <c r="AG91" s="297"/>
      <c r="AH91" s="404"/>
      <c r="AI91" s="404"/>
      <c r="AJ91" s="404"/>
      <c r="AK91" s="404"/>
      <c r="AL91" s="404"/>
      <c r="AM91" s="404"/>
      <c r="AN91" s="404"/>
      <c r="AO91" s="404"/>
      <c r="AP91" s="404"/>
      <c r="AQ91" s="404"/>
      <c r="AR91" s="404"/>
      <c r="AS91" s="404"/>
      <c r="AT91" s="404"/>
      <c r="AU91" s="404"/>
      <c r="AV91" s="404"/>
      <c r="AW91" s="404"/>
      <c r="AX91" s="404"/>
      <c r="AY91" s="404"/>
      <c r="AZ91" s="404"/>
      <c r="BA91" s="404"/>
      <c r="BB91" s="404"/>
      <c r="BC91" s="404"/>
      <c r="BD91" s="404"/>
      <c r="BE91" s="404"/>
      <c r="BF91" s="404"/>
      <c r="BG91" s="404"/>
      <c r="BH91" s="404"/>
      <c r="BI91" s="404"/>
      <c r="BJ91" s="404"/>
      <c r="CA91" s="475"/>
      <c r="CB91" s="475"/>
      <c r="CC91" s="476"/>
      <c r="CD91" s="476"/>
      <c r="CE91" s="211"/>
      <c r="CF91" s="477"/>
      <c r="CG91" s="211"/>
      <c r="CH91" s="211"/>
      <c r="CI91" s="211"/>
      <c r="CJ91" s="211"/>
      <c r="CK91" s="211"/>
    </row>
  </sheetData>
  <sheetProtection algorithmName="SHA-512" hashValue="U8D4Cr4kQMzG1qrrqxC3dn0RhpKUzKKFTGlEmikA5WCwx6UmwematY7COvNFkQXRBrFFBH1nMM85aCwc//0J0g==" saltValue="/JXF8cWxoMBmOYE4Jp9UnQ==" spinCount="100000" sheet="1" selectLockedCells="1"/>
  <mergeCells count="25">
    <mergeCell ref="A3:F4"/>
    <mergeCell ref="H20:H22"/>
    <mergeCell ref="E17:F17"/>
    <mergeCell ref="G11:K17"/>
    <mergeCell ref="M6:M9"/>
    <mergeCell ref="D20:D22"/>
    <mergeCell ref="F20:F22"/>
    <mergeCell ref="C6:D6"/>
    <mergeCell ref="I20:I22"/>
    <mergeCell ref="E20:E22"/>
    <mergeCell ref="Q23:S23"/>
    <mergeCell ref="J20:J22"/>
    <mergeCell ref="N20:N22"/>
    <mergeCell ref="E11:F11"/>
    <mergeCell ref="E13:F13"/>
    <mergeCell ref="G20:G22"/>
    <mergeCell ref="E15:F15"/>
    <mergeCell ref="Q6:V17"/>
    <mergeCell ref="M20:M22"/>
    <mergeCell ref="L20:L22"/>
    <mergeCell ref="AH11:AJ11"/>
    <mergeCell ref="AH7:AJ7"/>
    <mergeCell ref="K20:K22"/>
    <mergeCell ref="I6:L9"/>
    <mergeCell ref="D18:L19"/>
  </mergeCells>
  <conditionalFormatting sqref="C12">
    <cfRule type="expression" dxfId="264" priority="5" stopIfTrue="1">
      <formula>O25=0</formula>
    </cfRule>
  </conditionalFormatting>
  <conditionalFormatting sqref="C14">
    <cfRule type="expression" dxfId="263" priority="6" stopIfTrue="1">
      <formula>O25=0</formula>
    </cfRule>
  </conditionalFormatting>
  <conditionalFormatting sqref="C16">
    <cfRule type="expression" dxfId="262" priority="7" stopIfTrue="1">
      <formula>O25=0</formula>
    </cfRule>
  </conditionalFormatting>
  <conditionalFormatting sqref="C18">
    <cfRule type="expression" dxfId="261" priority="8" stopIfTrue="1">
      <formula>O25=0</formula>
    </cfRule>
  </conditionalFormatting>
  <conditionalFormatting sqref="E44 H44 M44:N44 J44:K44">
    <cfRule type="cellIs" dxfId="260" priority="9" stopIfTrue="1" operator="equal">
      <formula>0</formula>
    </cfRule>
  </conditionalFormatting>
  <conditionalFormatting sqref="L44">
    <cfRule type="cellIs" dxfId="259" priority="3" stopIfTrue="1" operator="equal">
      <formula>0</formula>
    </cfRule>
  </conditionalFormatting>
  <conditionalFormatting sqref="I44">
    <cfRule type="cellIs" dxfId="258" priority="2" stopIfTrue="1" operator="equal">
      <formula>0</formula>
    </cfRule>
  </conditionalFormatting>
  <printOptions horizontalCentered="1"/>
  <pageMargins left="0.15748031496062992" right="0.15748031496062992" top="0.19685039370078741" bottom="0.19685039370078741" header="0.78740157480314965" footer="0.51181102362204722"/>
  <pageSetup paperSize="9"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FFFFCC"/>
    <pageSetUpPr fitToPage="1"/>
  </sheetPr>
  <dimension ref="A1:AE103"/>
  <sheetViews>
    <sheetView showGridLines="0" showRowColHeaders="0" zoomScaleNormal="100" workbookViewId="0">
      <selection activeCell="E26" sqref="E26"/>
    </sheetView>
  </sheetViews>
  <sheetFormatPr baseColWidth="10" defaultRowHeight="15" x14ac:dyDescent="0.2"/>
  <cols>
    <col min="1" max="1" width="5.42578125" style="28" customWidth="1"/>
    <col min="2" max="2" width="2.42578125" style="28" customWidth="1"/>
    <col min="3" max="3" width="3" style="28" customWidth="1"/>
    <col min="4" max="4" width="6.5703125" style="28" customWidth="1"/>
    <col min="5" max="5" width="12.28515625" style="28" customWidth="1"/>
    <col min="6" max="6" width="13.7109375" style="28" customWidth="1"/>
    <col min="7" max="7" width="11.7109375" style="28" customWidth="1"/>
    <col min="8" max="8" width="10.140625" style="28" customWidth="1"/>
    <col min="9" max="9" width="12.85546875" style="28" customWidth="1"/>
    <col min="10" max="10" width="11.28515625" style="28" customWidth="1"/>
    <col min="11" max="11" width="11.42578125" style="28"/>
    <col min="12" max="12" width="11" style="28" customWidth="1"/>
    <col min="13" max="13" width="10.5703125" style="28" customWidth="1"/>
    <col min="14" max="14" width="11.5703125" style="28" customWidth="1"/>
    <col min="15" max="16" width="12.140625" style="28" customWidth="1"/>
    <col min="17" max="17" width="10.7109375" style="28" customWidth="1"/>
    <col min="18" max="18" width="13.7109375" style="28" customWidth="1"/>
    <col min="19" max="19" width="3.28515625" style="28" customWidth="1"/>
    <col min="20" max="20" width="9.140625" style="28" customWidth="1"/>
    <col min="21" max="21" width="2.42578125" style="28" customWidth="1"/>
    <col min="22" max="22" width="11.42578125" style="114" hidden="1" customWidth="1"/>
    <col min="23" max="23" width="8.42578125" style="114" hidden="1" customWidth="1"/>
    <col min="24" max="24" width="11.42578125" style="114" hidden="1" customWidth="1"/>
    <col min="25" max="27" width="6" style="114" hidden="1" customWidth="1"/>
    <col min="28" max="29" width="11.42578125" style="115" hidden="1" customWidth="1"/>
    <col min="30" max="30" width="11.42578125" style="114" customWidth="1"/>
    <col min="31" max="31" width="11.42578125" style="114"/>
    <col min="32" max="16384" width="11.42578125" style="28"/>
  </cols>
  <sheetData>
    <row r="1" spans="1:29" s="1" customFormat="1" ht="15.75" customHeight="1" x14ac:dyDescent="0.2">
      <c r="M1" s="211"/>
      <c r="N1" s="211"/>
      <c r="O1" s="211"/>
      <c r="P1" s="211"/>
      <c r="Q1" s="211"/>
      <c r="R1" s="211"/>
      <c r="S1" s="211"/>
      <c r="T1" s="211"/>
      <c r="U1" s="211"/>
      <c r="V1" s="412"/>
      <c r="W1" s="412"/>
      <c r="X1" s="412"/>
      <c r="Y1" s="412"/>
      <c r="Z1" s="412"/>
      <c r="AA1" s="412"/>
      <c r="AB1" s="412"/>
      <c r="AC1" s="413"/>
    </row>
    <row r="2" spans="1:29" s="1" customFormat="1" ht="3.75" customHeight="1" x14ac:dyDescent="0.2">
      <c r="B2" s="16"/>
      <c r="C2" s="16"/>
      <c r="D2" s="16"/>
      <c r="E2" s="16"/>
      <c r="F2" s="16"/>
      <c r="G2" s="16"/>
      <c r="H2" s="16"/>
      <c r="I2" s="16"/>
      <c r="J2" s="16"/>
      <c r="K2" s="16"/>
      <c r="L2" s="16"/>
      <c r="M2" s="335"/>
      <c r="N2" s="335"/>
      <c r="O2" s="335"/>
      <c r="P2" s="335"/>
      <c r="Q2" s="335"/>
      <c r="R2" s="335"/>
      <c r="S2" s="335"/>
      <c r="T2" s="335"/>
      <c r="U2" s="336"/>
      <c r="V2" s="211"/>
      <c r="W2" s="211"/>
      <c r="X2" s="211"/>
      <c r="Y2" s="211"/>
      <c r="Z2" s="211"/>
      <c r="AA2" s="211"/>
      <c r="AB2" s="211"/>
    </row>
    <row r="3" spans="1:29" s="1" customFormat="1" ht="8.25" customHeight="1" x14ac:dyDescent="0.2">
      <c r="A3" s="508" t="s">
        <v>215</v>
      </c>
      <c r="B3" s="508"/>
      <c r="C3" s="508"/>
      <c r="D3" s="508"/>
      <c r="E3" s="508"/>
      <c r="F3" s="508"/>
      <c r="G3" s="508"/>
      <c r="H3" s="508"/>
      <c r="I3" s="508"/>
      <c r="J3" s="508"/>
      <c r="K3" s="508"/>
      <c r="L3" s="508"/>
      <c r="M3" s="335"/>
      <c r="N3" s="335"/>
      <c r="O3" s="335"/>
      <c r="P3" s="335"/>
      <c r="Q3" s="335"/>
      <c r="R3" s="335"/>
      <c r="S3" s="335"/>
      <c r="T3" s="335"/>
      <c r="U3" s="336"/>
      <c r="V3" s="211"/>
      <c r="W3" s="211"/>
      <c r="X3" s="211"/>
      <c r="Y3" s="211"/>
      <c r="Z3" s="211"/>
      <c r="AA3" s="211"/>
      <c r="AB3" s="211"/>
    </row>
    <row r="4" spans="1:29" s="1" customFormat="1" ht="9.75" customHeight="1" x14ac:dyDescent="0.2">
      <c r="A4" s="508"/>
      <c r="B4" s="508"/>
      <c r="C4" s="508"/>
      <c r="D4" s="508"/>
      <c r="E4" s="508"/>
      <c r="F4" s="508"/>
      <c r="G4" s="508"/>
      <c r="H4" s="508"/>
      <c r="I4" s="508"/>
      <c r="J4" s="508"/>
      <c r="K4" s="508"/>
      <c r="L4" s="508"/>
      <c r="M4" s="335"/>
      <c r="N4" s="335"/>
      <c r="O4" s="335"/>
      <c r="P4" s="335"/>
      <c r="Q4" s="335"/>
      <c r="R4" s="335"/>
      <c r="S4" s="335"/>
      <c r="T4" s="335"/>
      <c r="U4" s="336"/>
      <c r="V4" s="211"/>
      <c r="W4" s="211"/>
      <c r="X4" s="211"/>
      <c r="Y4" s="211"/>
      <c r="Z4" s="211"/>
      <c r="AA4" s="211"/>
      <c r="AB4" s="211"/>
    </row>
    <row r="5" spans="1:29" ht="6.75" customHeight="1" x14ac:dyDescent="0.2">
      <c r="B5" s="47"/>
      <c r="C5" s="47"/>
      <c r="D5" s="47"/>
      <c r="E5" s="47"/>
      <c r="F5" s="47"/>
      <c r="G5" s="47"/>
      <c r="H5" s="47"/>
      <c r="I5" s="47"/>
      <c r="J5" s="47"/>
      <c r="K5" s="47"/>
      <c r="L5" s="47"/>
      <c r="M5" s="47"/>
      <c r="N5" s="47"/>
      <c r="O5" s="47"/>
      <c r="P5" s="47"/>
      <c r="Q5" s="47"/>
      <c r="R5" s="47"/>
      <c r="S5" s="47"/>
      <c r="T5" s="47"/>
      <c r="U5" s="47"/>
      <c r="V5" s="116"/>
      <c r="W5" s="116"/>
      <c r="X5" s="116"/>
      <c r="Y5" s="116"/>
      <c r="Z5" s="116"/>
      <c r="AA5" s="116"/>
    </row>
    <row r="6" spans="1:29" ht="29.25" customHeight="1" x14ac:dyDescent="0.35">
      <c r="B6" s="47"/>
      <c r="C6" s="46" t="s">
        <v>217</v>
      </c>
      <c r="D6" s="47"/>
      <c r="E6" s="47"/>
      <c r="F6" s="47"/>
      <c r="G6" s="238"/>
      <c r="H6" s="47"/>
      <c r="I6" s="626" t="str">
        <f>IF(SUM(Y26:Y37)=0,"",IF(MAX(Y26:Y37)-MIN(Y26:Y37)&gt;COUNTIF(Y26:Y37,"&gt;0")-1,"Pagamento interrotto del salario. Si prega di utilizzare due schede dei salari!",""))</f>
        <v/>
      </c>
      <c r="J6" s="626"/>
      <c r="K6" s="626"/>
      <c r="L6" s="626"/>
      <c r="M6" s="626"/>
      <c r="N6" s="626"/>
      <c r="O6" s="626"/>
      <c r="P6" s="342"/>
      <c r="Q6" s="342"/>
      <c r="R6" s="342"/>
      <c r="S6" s="548">
        <f>Notifica!J8</f>
        <v>2025</v>
      </c>
      <c r="T6" s="548"/>
      <c r="U6" s="47"/>
      <c r="V6" s="116"/>
      <c r="W6" s="116"/>
      <c r="X6" s="116"/>
      <c r="Y6" s="116"/>
      <c r="Z6" s="116"/>
      <c r="AA6" s="116"/>
    </row>
    <row r="7" spans="1:29" ht="15" customHeight="1" x14ac:dyDescent="0.2">
      <c r="B7" s="47"/>
      <c r="C7" s="47"/>
      <c r="D7" s="47"/>
      <c r="E7" s="47"/>
      <c r="F7" s="47"/>
      <c r="G7" s="47"/>
      <c r="H7" s="47"/>
      <c r="I7" s="47"/>
      <c r="J7" s="47"/>
      <c r="K7" s="47"/>
      <c r="L7" s="47"/>
      <c r="M7" s="47"/>
      <c r="N7" s="47"/>
      <c r="O7" s="47"/>
      <c r="P7" s="47"/>
      <c r="Q7" s="47"/>
      <c r="R7" s="47"/>
      <c r="S7" s="113"/>
      <c r="T7" s="50"/>
      <c r="U7" s="47"/>
      <c r="V7" s="116">
        <f>IF(K19="uomo",1,2)</f>
        <v>2</v>
      </c>
      <c r="W7" s="116" t="str">
        <f>IF(V7=1,"M","F")</f>
        <v>F</v>
      </c>
      <c r="X7" s="116"/>
      <c r="Y7" s="116"/>
      <c r="Z7" s="116"/>
      <c r="AA7" s="116"/>
    </row>
    <row r="8" spans="1:29" ht="18" customHeight="1" x14ac:dyDescent="0.3">
      <c r="B8" s="47"/>
      <c r="C8" s="51" t="s">
        <v>158</v>
      </c>
      <c r="D8" s="47"/>
      <c r="E8" s="47"/>
      <c r="F8" s="590"/>
      <c r="G8" s="590"/>
      <c r="H8" s="590"/>
      <c r="I8" s="51" t="s">
        <v>126</v>
      </c>
      <c r="J8" s="47"/>
      <c r="K8" s="47"/>
      <c r="L8" s="47"/>
      <c r="M8" s="594"/>
      <c r="N8" s="594"/>
      <c r="O8" s="594"/>
      <c r="P8" s="594"/>
      <c r="Q8" s="594"/>
      <c r="R8" s="594"/>
      <c r="S8" s="594"/>
      <c r="T8" s="594"/>
      <c r="U8" s="47"/>
      <c r="V8" s="206" t="e">
        <f>YEAR(K17)*12+MONTH(K17)</f>
        <v>#VALUE!</v>
      </c>
      <c r="W8" s="116" t="s">
        <v>14</v>
      </c>
      <c r="X8" s="116"/>
      <c r="Y8" s="116"/>
      <c r="Z8" s="116"/>
      <c r="AA8" s="116"/>
    </row>
    <row r="9" spans="1:29" ht="7.5" customHeight="1" x14ac:dyDescent="0.2">
      <c r="B9" s="47"/>
      <c r="C9" s="22"/>
      <c r="D9" s="22"/>
      <c r="E9" s="22"/>
      <c r="F9" s="22"/>
      <c r="G9" s="22"/>
      <c r="H9" s="47"/>
      <c r="I9" s="22"/>
      <c r="J9" s="22"/>
      <c r="K9" s="22"/>
      <c r="L9" s="22"/>
      <c r="M9" s="22"/>
      <c r="N9" s="22"/>
      <c r="O9" s="22"/>
      <c r="P9" s="22"/>
      <c r="Q9" s="22"/>
      <c r="R9" s="111"/>
      <c r="S9" s="111"/>
      <c r="T9" s="22"/>
      <c r="U9" s="47"/>
      <c r="V9" s="206" t="e">
        <f>IF(V7=1,(V8+65*12),IF(YEAR(K17)&lt;1961,V8+64*12,IF(YEAR(K17)=1961,V8+64*12+3,IF(YEAR(K17)=1962,V8+64*12+6,IF(YEAR(K17)=1963,V8+64*12+9,V8+65*12)))))</f>
        <v>#VALUE!</v>
      </c>
      <c r="W9" s="116" t="s">
        <v>15</v>
      </c>
      <c r="X9" s="116"/>
      <c r="Y9" s="116"/>
      <c r="Z9" s="116"/>
      <c r="AA9" s="116"/>
    </row>
    <row r="10" spans="1:29" ht="19.5" customHeight="1" x14ac:dyDescent="0.2">
      <c r="B10" s="47"/>
      <c r="C10" s="591"/>
      <c r="D10" s="592"/>
      <c r="E10" s="592"/>
      <c r="F10" s="316"/>
      <c r="G10" s="317"/>
      <c r="H10" s="47"/>
      <c r="I10" s="47"/>
      <c r="J10" s="47"/>
      <c r="K10" s="47"/>
      <c r="L10" s="47"/>
      <c r="M10" s="47"/>
      <c r="N10" s="47"/>
      <c r="O10" s="47"/>
      <c r="P10" s="47"/>
      <c r="Q10" s="47"/>
      <c r="R10" s="47"/>
      <c r="S10" s="47"/>
      <c r="T10" s="47"/>
      <c r="U10" s="47"/>
      <c r="V10" s="116"/>
      <c r="W10" s="116"/>
      <c r="X10" s="116"/>
      <c r="Y10" s="116"/>
      <c r="Z10" s="116"/>
      <c r="AA10" s="116"/>
    </row>
    <row r="11" spans="1:29" ht="15.75" customHeight="1" x14ac:dyDescent="0.2">
      <c r="B11" s="47"/>
      <c r="C11" s="369" t="str">
        <f>IF('Foglio di base'!$E$7="","","N° cont. ")</f>
        <v/>
      </c>
      <c r="D11" s="369"/>
      <c r="E11" s="370" t="str">
        <f>IF('Foglio di base'!$E$7="","",'Foglio di base'!$E$7)</f>
        <v/>
      </c>
      <c r="F11" s="369"/>
      <c r="G11" s="369"/>
      <c r="H11" s="47"/>
      <c r="I11" s="86" t="s">
        <v>127</v>
      </c>
      <c r="J11" s="52"/>
      <c r="K11" s="554" t="str">
        <f>IF('Foglio di base'!$D$39="","",'Foglio di base'!$D$39)</f>
        <v/>
      </c>
      <c r="L11" s="554"/>
      <c r="M11" s="554"/>
      <c r="N11" s="410"/>
      <c r="O11" s="410"/>
      <c r="P11" s="410"/>
      <c r="Q11" s="410"/>
      <c r="R11" s="409"/>
      <c r="S11" s="409"/>
      <c r="T11" s="409"/>
      <c r="U11" s="47"/>
      <c r="V11" s="116"/>
      <c r="W11" s="116"/>
      <c r="X11" s="116"/>
      <c r="Y11" s="116"/>
      <c r="Z11" s="116"/>
      <c r="AA11" s="116"/>
    </row>
    <row r="12" spans="1:29" ht="6" customHeight="1" x14ac:dyDescent="0.2">
      <c r="B12" s="47"/>
      <c r="C12" s="314"/>
      <c r="D12" s="314"/>
      <c r="E12" s="314"/>
      <c r="F12" s="314"/>
      <c r="G12" s="314"/>
      <c r="H12" s="47"/>
      <c r="I12" s="32"/>
      <c r="J12" s="52"/>
      <c r="K12" s="314"/>
      <c r="L12" s="314"/>
      <c r="M12" s="314"/>
      <c r="N12" s="410"/>
      <c r="O12" s="410"/>
      <c r="P12" s="410"/>
      <c r="Q12" s="410"/>
      <c r="R12" s="409"/>
      <c r="S12" s="409"/>
      <c r="T12" s="409"/>
      <c r="U12" s="47"/>
      <c r="V12" s="116"/>
      <c r="W12" s="116"/>
      <c r="X12" s="116"/>
      <c r="Y12" s="116"/>
      <c r="Z12" s="116"/>
      <c r="AA12" s="116"/>
    </row>
    <row r="13" spans="1:29" ht="15.75" customHeight="1" x14ac:dyDescent="0.2">
      <c r="B13" s="47"/>
      <c r="C13" s="554" t="str">
        <f>IF('Foglio di base'!$E$11="","",'Foglio di base'!$E$11)</f>
        <v/>
      </c>
      <c r="D13" s="554"/>
      <c r="E13" s="554"/>
      <c r="F13" s="554"/>
      <c r="G13" s="554"/>
      <c r="H13" s="47"/>
      <c r="I13" s="32" t="s">
        <v>85</v>
      </c>
      <c r="J13" s="52"/>
      <c r="K13" s="593" t="str">
        <f>IF('Foglio di base'!$E$39="","",'Foglio di base'!$E$39)</f>
        <v/>
      </c>
      <c r="L13" s="593"/>
      <c r="M13" s="593"/>
      <c r="N13" s="595"/>
      <c r="O13" s="595"/>
      <c r="P13" s="595"/>
      <c r="Q13" s="595"/>
      <c r="R13" s="595"/>
      <c r="S13" s="595"/>
      <c r="T13" s="595"/>
      <c r="U13" s="47"/>
      <c r="V13" s="116"/>
      <c r="W13" s="116"/>
      <c r="X13" s="116"/>
      <c r="Y13" s="116"/>
      <c r="Z13" s="116"/>
      <c r="AA13" s="116"/>
    </row>
    <row r="14" spans="1:29" ht="6" customHeight="1" x14ac:dyDescent="0.2">
      <c r="B14" s="47"/>
      <c r="C14" s="554"/>
      <c r="D14" s="554"/>
      <c r="E14" s="554"/>
      <c r="F14" s="554"/>
      <c r="G14" s="554"/>
      <c r="H14" s="47"/>
      <c r="I14" s="32"/>
      <c r="J14" s="52"/>
      <c r="K14" s="314"/>
      <c r="L14" s="314"/>
      <c r="M14" s="314"/>
      <c r="N14" s="410"/>
      <c r="O14" s="410"/>
      <c r="P14" s="410"/>
      <c r="Q14" s="410"/>
      <c r="R14" s="410"/>
      <c r="S14" s="410"/>
      <c r="T14" s="410"/>
      <c r="U14" s="47"/>
      <c r="V14" s="116"/>
      <c r="W14" s="116"/>
      <c r="X14" s="116"/>
      <c r="Y14" s="116"/>
      <c r="Z14" s="116"/>
      <c r="AA14" s="116"/>
    </row>
    <row r="15" spans="1:29" ht="15.75" customHeight="1" x14ac:dyDescent="0.25">
      <c r="B15" s="47"/>
      <c r="C15" s="554" t="str">
        <f>IF('Foglio di base'!$E$13="","",'Foglio di base'!$E$13)</f>
        <v/>
      </c>
      <c r="D15" s="554"/>
      <c r="E15" s="554"/>
      <c r="F15" s="554"/>
      <c r="G15" s="554"/>
      <c r="H15" s="47"/>
      <c r="I15" s="32" t="s">
        <v>128</v>
      </c>
      <c r="J15" s="52"/>
      <c r="K15" s="593" t="str">
        <f>IF('Foglio di base'!$F$39="","",'Foglio di base'!$F$39)</f>
        <v/>
      </c>
      <c r="L15" s="593"/>
      <c r="M15" s="593"/>
      <c r="N15" s="596" t="str">
        <f>IF(Y15="1a","manca il numero AVS",IF(Y15="1b","il numero AVS deve iniziare con '756'",IF(Y15="1c","il formato del numero AVS non è corretto",IF(Y15="1d","secondo il numero di controllo, il numero AVS non è valido",""))))</f>
        <v/>
      </c>
      <c r="O15" s="596"/>
      <c r="P15" s="596"/>
      <c r="Q15" s="596"/>
      <c r="R15" s="596"/>
      <c r="S15" s="596"/>
      <c r="T15" s="596"/>
      <c r="U15" s="47"/>
      <c r="V15" s="116" t="e">
        <f>IF(W41=0,0,IF(W41=12,0,1))</f>
        <v>#VALUE!</v>
      </c>
      <c r="W15" s="116" t="s">
        <v>97</v>
      </c>
      <c r="X15" s="116"/>
      <c r="Y15" s="116" t="str">
        <f>'Foglio di base'!$Q$39</f>
        <v/>
      </c>
      <c r="Z15" s="196"/>
      <c r="AA15" s="116"/>
    </row>
    <row r="16" spans="1:29" ht="6" customHeight="1" x14ac:dyDescent="0.2">
      <c r="B16" s="47"/>
      <c r="C16" s="554"/>
      <c r="D16" s="554"/>
      <c r="E16" s="554"/>
      <c r="F16" s="554"/>
      <c r="G16" s="554"/>
      <c r="H16" s="47"/>
      <c r="I16" s="32"/>
      <c r="J16" s="52"/>
      <c r="K16" s="314"/>
      <c r="L16" s="314"/>
      <c r="M16" s="314"/>
      <c r="N16" s="410"/>
      <c r="O16" s="410"/>
      <c r="P16" s="410"/>
      <c r="Q16" s="410"/>
      <c r="R16" s="326"/>
      <c r="S16" s="326"/>
      <c r="T16" s="326"/>
      <c r="U16" s="47"/>
      <c r="V16" s="116"/>
      <c r="W16" s="116"/>
      <c r="X16" s="116"/>
      <c r="Y16" s="116"/>
      <c r="Z16" s="116"/>
      <c r="AA16" s="116"/>
    </row>
    <row r="17" spans="2:31" ht="15.75" customHeight="1" x14ac:dyDescent="0.2">
      <c r="B17" s="47"/>
      <c r="C17" s="554" t="str">
        <f>IF('Foglio di base'!$E$15="","",'Foglio di base'!$E$15)</f>
        <v/>
      </c>
      <c r="D17" s="554"/>
      <c r="E17" s="554"/>
      <c r="F17" s="554"/>
      <c r="G17" s="554"/>
      <c r="H17" s="47"/>
      <c r="I17" s="84" t="s">
        <v>129</v>
      </c>
      <c r="J17" s="52"/>
      <c r="K17" s="599" t="str">
        <f>IF('Foglio di base'!$G$39="","",'Foglio di base'!$G$39)</f>
        <v/>
      </c>
      <c r="L17" s="599"/>
      <c r="M17" s="599"/>
      <c r="N17" s="597" t="str">
        <f>IF(Y17="","",IF(Y17="2a","manca la data di nascita",IF(Y17="2b","non tenuto a pagare contributi AVS (utilizzare scheda ’Minorenne')",IF(Y17="2c",CONCATENATE("a partire del mese ",V17," utilizzare una scheda separata","")))))</f>
        <v/>
      </c>
      <c r="O17" s="597"/>
      <c r="P17" s="597"/>
      <c r="Q17" s="597"/>
      <c r="R17" s="597"/>
      <c r="S17" s="597"/>
      <c r="T17" s="597"/>
      <c r="U17" s="47"/>
      <c r="V17" s="207" t="e">
        <f>VLOOKUP((13-W41),AB17:AC28,2)</f>
        <v>#VALUE!</v>
      </c>
      <c r="W17" s="116" t="s">
        <v>8</v>
      </c>
      <c r="X17" s="116"/>
      <c r="Y17" s="116" t="str">
        <f>'Foglio di base'!$R$39</f>
        <v/>
      </c>
      <c r="Z17" s="116"/>
      <c r="AA17" s="116"/>
      <c r="AB17" s="121">
        <v>1</v>
      </c>
      <c r="AC17" s="381" t="s">
        <v>164</v>
      </c>
    </row>
    <row r="18" spans="2:31" ht="6" customHeight="1" x14ac:dyDescent="0.2">
      <c r="B18" s="47"/>
      <c r="C18" s="554"/>
      <c r="D18" s="554"/>
      <c r="E18" s="554"/>
      <c r="F18" s="554"/>
      <c r="G18" s="554"/>
      <c r="H18" s="47"/>
      <c r="I18" s="32"/>
      <c r="J18" s="52"/>
      <c r="K18" s="314"/>
      <c r="L18" s="314"/>
      <c r="M18" s="314"/>
      <c r="N18" s="410"/>
      <c r="O18" s="410"/>
      <c r="P18" s="410"/>
      <c r="Q18" s="410"/>
      <c r="R18" s="409"/>
      <c r="S18" s="409"/>
      <c r="T18" s="409"/>
      <c r="U18" s="47"/>
      <c r="V18" s="116"/>
      <c r="W18" s="116"/>
      <c r="X18" s="116"/>
      <c r="Y18" s="116"/>
      <c r="Z18" s="116"/>
      <c r="AA18" s="116"/>
      <c r="AB18" s="121">
        <v>2</v>
      </c>
      <c r="AC18" s="381" t="s">
        <v>165</v>
      </c>
    </row>
    <row r="19" spans="2:31" ht="19.5" customHeight="1" x14ac:dyDescent="0.2">
      <c r="B19" s="47"/>
      <c r="C19" s="554" t="str">
        <f>IF('Foglio di base'!$E$17="","",'Foglio di base'!$E$17)</f>
        <v/>
      </c>
      <c r="D19" s="554"/>
      <c r="E19" s="554"/>
      <c r="F19" s="554"/>
      <c r="G19" s="554"/>
      <c r="H19" s="47"/>
      <c r="I19" s="32" t="s">
        <v>87</v>
      </c>
      <c r="J19" s="52"/>
      <c r="K19" s="112" t="str">
        <f>IF('Foglio di base'!$H$39="","",IF('Foglio di base'!$H$39="F","donna",IF('Foglio di base'!$H$39="M","uomo")))</f>
        <v/>
      </c>
      <c r="L19" s="314"/>
      <c r="M19" s="315"/>
      <c r="N19" s="598" t="str">
        <f>IF(Y19="3a","manca il sesso",IF(Y19="3b","sesso unicamente ’M' o 'F'",""))</f>
        <v/>
      </c>
      <c r="O19" s="598"/>
      <c r="P19" s="598"/>
      <c r="Q19" s="598"/>
      <c r="R19" s="598"/>
      <c r="S19" s="598"/>
      <c r="T19" s="598"/>
      <c r="U19" s="47"/>
      <c r="V19" s="116"/>
      <c r="W19" s="116"/>
      <c r="X19" s="116"/>
      <c r="Y19" s="116" t="str">
        <f>'Foglio di base'!$S$39</f>
        <v/>
      </c>
      <c r="Z19" s="116"/>
      <c r="AA19" s="116"/>
      <c r="AB19" s="121">
        <v>3</v>
      </c>
      <c r="AC19" s="121" t="s">
        <v>166</v>
      </c>
    </row>
    <row r="20" spans="2:31" ht="9.75" customHeight="1" x14ac:dyDescent="0.2">
      <c r="B20" s="47"/>
      <c r="C20" s="589"/>
      <c r="D20" s="589"/>
      <c r="E20" s="589"/>
      <c r="F20" s="589"/>
      <c r="G20" s="256"/>
      <c r="H20" s="47"/>
      <c r="I20" s="47"/>
      <c r="J20" s="35"/>
      <c r="K20" s="55"/>
      <c r="L20" s="55"/>
      <c r="M20" s="38"/>
      <c r="N20" s="55"/>
      <c r="O20" s="55"/>
      <c r="P20" s="54"/>
      <c r="Q20" s="54"/>
      <c r="R20" s="54"/>
      <c r="S20" s="56"/>
      <c r="T20" s="56"/>
      <c r="U20" s="47"/>
      <c r="V20" s="116"/>
      <c r="W20" s="116"/>
      <c r="X20" s="116"/>
      <c r="Y20" s="116"/>
      <c r="Z20" s="116"/>
      <c r="AA20" s="116"/>
      <c r="AB20" s="121">
        <v>4</v>
      </c>
      <c r="AC20" s="381" t="s">
        <v>167</v>
      </c>
    </row>
    <row r="21" spans="2:31" ht="6" customHeight="1" thickBot="1" x14ac:dyDescent="0.25">
      <c r="B21" s="47"/>
      <c r="C21" s="47"/>
      <c r="D21" s="47"/>
      <c r="E21" s="57"/>
      <c r="F21" s="57"/>
      <c r="G21" s="57"/>
      <c r="H21" s="47"/>
      <c r="I21" s="47"/>
      <c r="J21" s="36"/>
      <c r="K21" s="37"/>
      <c r="L21" s="37"/>
      <c r="M21" s="37"/>
      <c r="N21" s="58"/>
      <c r="O21" s="58"/>
      <c r="P21" s="58"/>
      <c r="Q21" s="58"/>
      <c r="R21" s="58"/>
      <c r="S21" s="58"/>
      <c r="T21" s="58"/>
      <c r="U21" s="47"/>
      <c r="V21" s="116"/>
      <c r="W21" s="116"/>
      <c r="X21" s="116"/>
      <c r="Y21" s="116"/>
      <c r="Z21" s="116"/>
      <c r="AA21" s="116"/>
      <c r="AB21" s="121">
        <v>5</v>
      </c>
      <c r="AC21" s="381" t="s">
        <v>168</v>
      </c>
    </row>
    <row r="22" spans="2:31" ht="30.75" customHeight="1" x14ac:dyDescent="0.2">
      <c r="B22" s="47"/>
      <c r="C22" s="606" t="s">
        <v>130</v>
      </c>
      <c r="D22" s="559"/>
      <c r="E22" s="624" t="s">
        <v>141</v>
      </c>
      <c r="F22" s="625"/>
      <c r="G22" s="556" t="s">
        <v>144</v>
      </c>
      <c r="H22" s="609" t="s">
        <v>145</v>
      </c>
      <c r="I22" s="583" t="s">
        <v>146</v>
      </c>
      <c r="J22" s="612" t="s">
        <v>147</v>
      </c>
      <c r="K22" s="556" t="s">
        <v>148</v>
      </c>
      <c r="L22" s="585" t="s">
        <v>149</v>
      </c>
      <c r="M22" s="586" t="s">
        <v>150</v>
      </c>
      <c r="N22" s="587" t="s">
        <v>151</v>
      </c>
      <c r="O22" s="587" t="s">
        <v>152</v>
      </c>
      <c r="P22" s="587" t="s">
        <v>153</v>
      </c>
      <c r="Q22" s="556" t="s">
        <v>154</v>
      </c>
      <c r="R22" s="585" t="s">
        <v>155</v>
      </c>
      <c r="S22" s="558" t="s">
        <v>156</v>
      </c>
      <c r="T22" s="559"/>
      <c r="U22" s="47"/>
      <c r="V22" s="116"/>
      <c r="W22" s="116"/>
      <c r="X22" s="116"/>
      <c r="Y22" s="116"/>
      <c r="Z22" s="116"/>
      <c r="AA22" s="116"/>
      <c r="AB22" s="121">
        <v>6</v>
      </c>
      <c r="AC22" s="381" t="s">
        <v>169</v>
      </c>
    </row>
    <row r="23" spans="2:31" ht="34.5" customHeight="1" x14ac:dyDescent="0.2">
      <c r="B23" s="47"/>
      <c r="C23" s="560"/>
      <c r="D23" s="561"/>
      <c r="E23" s="556" t="s">
        <v>142</v>
      </c>
      <c r="F23" s="587" t="s">
        <v>143</v>
      </c>
      <c r="G23" s="607"/>
      <c r="H23" s="610"/>
      <c r="I23" s="584"/>
      <c r="J23" s="613"/>
      <c r="K23" s="615"/>
      <c r="L23" s="556"/>
      <c r="M23" s="587"/>
      <c r="N23" s="557"/>
      <c r="O23" s="557"/>
      <c r="P23" s="588"/>
      <c r="Q23" s="557"/>
      <c r="R23" s="556"/>
      <c r="S23" s="560"/>
      <c r="T23" s="561"/>
      <c r="U23" s="47"/>
      <c r="V23" s="116"/>
      <c r="W23" s="116"/>
      <c r="X23" s="116"/>
      <c r="Y23" s="116"/>
      <c r="Z23" s="116"/>
      <c r="AA23" s="116"/>
      <c r="AB23" s="121">
        <v>7</v>
      </c>
      <c r="AC23" s="381" t="s">
        <v>170</v>
      </c>
    </row>
    <row r="24" spans="2:31" s="80" customFormat="1" ht="15" customHeight="1" x14ac:dyDescent="0.2">
      <c r="B24" s="75"/>
      <c r="C24" s="562"/>
      <c r="D24" s="563"/>
      <c r="E24" s="608"/>
      <c r="F24" s="557"/>
      <c r="G24" s="608"/>
      <c r="H24" s="611"/>
      <c r="I24" s="94" t="s">
        <v>29</v>
      </c>
      <c r="J24" s="614"/>
      <c r="K24" s="557"/>
      <c r="L24" s="95" t="s">
        <v>30</v>
      </c>
      <c r="M24" s="95" t="s">
        <v>31</v>
      </c>
      <c r="N24" s="318" t="str">
        <f>IF('Foglio di base'!$I$39="","",'Foglio di base'!$I$39)</f>
        <v/>
      </c>
      <c r="O24" s="318" t="str">
        <f>IF('Foglio di base'!$J$39="","",'Foglio di base'!$J$39)</f>
        <v/>
      </c>
      <c r="P24" s="318" t="str">
        <f>IF('Foglio di base'!$K$39="","",'Foglio di base'!$K$39)</f>
        <v/>
      </c>
      <c r="Q24" s="318" t="str">
        <f>IF('Foglio di base'!$L$39="","",'Foglio di base'!$L$39)</f>
        <v/>
      </c>
      <c r="R24" s="95" t="s">
        <v>99</v>
      </c>
      <c r="S24" s="562"/>
      <c r="T24" s="563"/>
      <c r="U24" s="75"/>
      <c r="V24" s="117"/>
      <c r="W24" s="117"/>
      <c r="X24" s="117"/>
      <c r="Y24" s="117"/>
      <c r="Z24" s="117"/>
      <c r="AA24" s="117"/>
      <c r="AB24" s="121">
        <v>8</v>
      </c>
      <c r="AC24" s="381" t="s">
        <v>171</v>
      </c>
      <c r="AD24" s="118"/>
      <c r="AE24" s="119"/>
    </row>
    <row r="25" spans="2:31" s="61" customFormat="1" x14ac:dyDescent="0.2">
      <c r="B25" s="27"/>
      <c r="C25" s="575"/>
      <c r="D25" s="575"/>
      <c r="E25" s="85">
        <v>1</v>
      </c>
      <c r="F25" s="85">
        <v>2</v>
      </c>
      <c r="G25" s="85">
        <v>3</v>
      </c>
      <c r="H25" s="91">
        <v>4</v>
      </c>
      <c r="I25" s="92">
        <v>5</v>
      </c>
      <c r="J25" s="93">
        <v>6</v>
      </c>
      <c r="K25" s="93">
        <v>7</v>
      </c>
      <c r="L25" s="85">
        <v>8</v>
      </c>
      <c r="M25" s="85">
        <v>9</v>
      </c>
      <c r="N25" s="85">
        <v>10</v>
      </c>
      <c r="O25" s="85">
        <v>11</v>
      </c>
      <c r="P25" s="85">
        <v>12</v>
      </c>
      <c r="Q25" s="85">
        <v>13</v>
      </c>
      <c r="R25" s="85">
        <v>14</v>
      </c>
      <c r="S25" s="580">
        <v>15</v>
      </c>
      <c r="T25" s="581"/>
      <c r="U25" s="27"/>
      <c r="V25" s="120" t="s">
        <v>16</v>
      </c>
      <c r="W25" s="120" t="s">
        <v>9</v>
      </c>
      <c r="X25" s="120" t="s">
        <v>17</v>
      </c>
      <c r="Y25" s="120"/>
      <c r="Z25" s="120"/>
      <c r="AA25" s="120"/>
      <c r="AB25" s="121">
        <v>9</v>
      </c>
      <c r="AC25" s="381" t="s">
        <v>172</v>
      </c>
      <c r="AD25" s="122"/>
      <c r="AE25" s="122"/>
    </row>
    <row r="26" spans="2:31" s="61" customFormat="1" ht="24" customHeight="1" x14ac:dyDescent="0.2">
      <c r="B26" s="27"/>
      <c r="C26" s="59">
        <v>1</v>
      </c>
      <c r="D26" s="76" t="s">
        <v>131</v>
      </c>
      <c r="E26" s="258"/>
      <c r="F26" s="258"/>
      <c r="G26" s="258"/>
      <c r="H26" s="8">
        <f>IF((E26+F26+G26)&lt;1,0,IF($K$17="",0,W26*1400))</f>
        <v>0</v>
      </c>
      <c r="I26" s="14">
        <f>IF(H26=0,(E26+F26+G26),IF((E26+F26+G26)&lt;1401,0,(E26+F26+G26-H26)))</f>
        <v>0</v>
      </c>
      <c r="J26" s="259"/>
      <c r="K26" s="259"/>
      <c r="L26" s="5">
        <f>E26+F26+J26+K26</f>
        <v>0</v>
      </c>
      <c r="M26" s="39">
        <f t="shared" ref="M26:M37" si="0">ROUND((I26*X26%)/5,2)*5</f>
        <v>0</v>
      </c>
      <c r="N26" s="258">
        <f>IF($N$24="",0,ROUND(($I26*$N$24%)/5,2)*5)</f>
        <v>0</v>
      </c>
      <c r="O26" s="258">
        <f>IF($O$24="",0,ROUND(($I26*$O$24%)/5,2)*5)</f>
        <v>0</v>
      </c>
      <c r="P26" s="258">
        <f>IF($P$24="",0,ROUND(($I26*$P$24%)/5,2)*5)</f>
        <v>0</v>
      </c>
      <c r="Q26" s="258">
        <f>IF($Q$24="",0,ROUND(($I26*$Q$24%)/5,2)*5)</f>
        <v>0</v>
      </c>
      <c r="R26" s="5">
        <f>L26-M26-N26-O26-P26-Q26</f>
        <v>0</v>
      </c>
      <c r="S26" s="573"/>
      <c r="T26" s="574"/>
      <c r="U26" s="27"/>
      <c r="V26" s="382">
        <f>12*$S$6+1</f>
        <v>24301</v>
      </c>
      <c r="W26" s="383" t="e">
        <f>IF($V26&gt;$V$9,1,0)</f>
        <v>#VALUE!</v>
      </c>
      <c r="X26" s="383">
        <f>IF($K$17="",'Foglio di base'!AH7,IF(W26=0,'Foglio di base'!AH7,'Foglio di base'!AH11))</f>
        <v>6.4</v>
      </c>
      <c r="Y26" s="120" t="str">
        <f>IF((E26+F26+G26)=0,"",1)</f>
        <v/>
      </c>
      <c r="Z26" s="120"/>
      <c r="AA26" s="120"/>
      <c r="AB26" s="121">
        <v>10</v>
      </c>
      <c r="AC26" s="381" t="s">
        <v>173</v>
      </c>
      <c r="AD26" s="122"/>
      <c r="AE26" s="122"/>
    </row>
    <row r="27" spans="2:31" s="61" customFormat="1" ht="24" customHeight="1" x14ac:dyDescent="0.2">
      <c r="B27" s="27"/>
      <c r="C27" s="85">
        <v>2</v>
      </c>
      <c r="D27" s="77" t="s">
        <v>0</v>
      </c>
      <c r="E27" s="258"/>
      <c r="F27" s="258"/>
      <c r="G27" s="258"/>
      <c r="H27" s="8">
        <f>IF((E27+F27+G27)&lt;1,0,IF($K$17="",0,W27*1400))</f>
        <v>0</v>
      </c>
      <c r="I27" s="14">
        <f>IF(H27=0,(E27+F27+G27),IF((E27+F27+G27)&lt;1401,0,(E27+F27+G27-H27)))</f>
        <v>0</v>
      </c>
      <c r="J27" s="259"/>
      <c r="K27" s="259"/>
      <c r="L27" s="39">
        <f>E27+F27+J27+K27</f>
        <v>0</v>
      </c>
      <c r="M27" s="39">
        <f t="shared" si="0"/>
        <v>0</v>
      </c>
      <c r="N27" s="258">
        <f t="shared" ref="N27:N37" si="1">IF($N$24="",0,ROUND(($I27*$N$24%)/5,2)*5)</f>
        <v>0</v>
      </c>
      <c r="O27" s="258">
        <f t="shared" ref="O27:O37" si="2">IF($O$24="",0,ROUND(($I27*$O$24%)/5,2)*5)</f>
        <v>0</v>
      </c>
      <c r="P27" s="258">
        <f t="shared" ref="P27:P37" si="3">IF($P$24="",0,ROUND(($I27*$P$24%)/5,2)*5)</f>
        <v>0</v>
      </c>
      <c r="Q27" s="258">
        <f t="shared" ref="Q27:Q37" si="4">IF($Q$24="",0,ROUND(($I27*$Q$24%)/5,2)*5)</f>
        <v>0</v>
      </c>
      <c r="R27" s="5">
        <f t="shared" ref="R27:R37" si="5">L27-M27-N27-O27-P27-Q27</f>
        <v>0</v>
      </c>
      <c r="S27" s="573"/>
      <c r="T27" s="574"/>
      <c r="U27" s="27"/>
      <c r="V27" s="382">
        <f>12*$S$6+2</f>
        <v>24302</v>
      </c>
      <c r="W27" s="383" t="e">
        <f t="shared" ref="W27:W37" si="6">IF($V27&gt;$V$9,1,0)</f>
        <v>#VALUE!</v>
      </c>
      <c r="X27" s="383">
        <f>IF($K$17="",'Foglio di base'!AH7,IF(W27=0,'Foglio di base'!AH7,'Foglio di base'!AH11))</f>
        <v>6.4</v>
      </c>
      <c r="Y27" s="120" t="str">
        <f>IF((E27+F27+G27)=0,"",2)</f>
        <v/>
      </c>
      <c r="Z27" s="120"/>
      <c r="AA27" s="120"/>
      <c r="AB27" s="121">
        <v>11</v>
      </c>
      <c r="AC27" s="381" t="s">
        <v>174</v>
      </c>
      <c r="AD27" s="122"/>
      <c r="AE27" s="122"/>
    </row>
    <row r="28" spans="2:31" s="61" customFormat="1" ht="24" customHeight="1" x14ac:dyDescent="0.2">
      <c r="B28" s="27"/>
      <c r="C28" s="85">
        <v>3</v>
      </c>
      <c r="D28" s="77" t="s">
        <v>132</v>
      </c>
      <c r="E28" s="258"/>
      <c r="F28" s="258"/>
      <c r="G28" s="258"/>
      <c r="H28" s="8">
        <f t="shared" ref="H28:H37" si="7">IF((E28+F28+G28)&lt;1,0,IF($K$17="",0,W28*1400))</f>
        <v>0</v>
      </c>
      <c r="I28" s="14">
        <f t="shared" ref="I28:I37" si="8">IF(H28=0,(E28+F28+G28),IF((E28+F28+G28)&lt;1401,0,(E28+F28+G28-H28)))</f>
        <v>0</v>
      </c>
      <c r="J28" s="259"/>
      <c r="K28" s="259"/>
      <c r="L28" s="39">
        <f t="shared" ref="L28:L37" si="9">E28+F28+J28+K28</f>
        <v>0</v>
      </c>
      <c r="M28" s="39">
        <f t="shared" si="0"/>
        <v>0</v>
      </c>
      <c r="N28" s="258">
        <f t="shared" si="1"/>
        <v>0</v>
      </c>
      <c r="O28" s="258">
        <f t="shared" si="2"/>
        <v>0</v>
      </c>
      <c r="P28" s="258">
        <f t="shared" si="3"/>
        <v>0</v>
      </c>
      <c r="Q28" s="258">
        <f t="shared" si="4"/>
        <v>0</v>
      </c>
      <c r="R28" s="5">
        <f t="shared" si="5"/>
        <v>0</v>
      </c>
      <c r="S28" s="573"/>
      <c r="T28" s="574"/>
      <c r="U28" s="27"/>
      <c r="V28" s="382">
        <f>12*$S$6+3</f>
        <v>24303</v>
      </c>
      <c r="W28" s="383" t="e">
        <f t="shared" si="6"/>
        <v>#VALUE!</v>
      </c>
      <c r="X28" s="383">
        <f>IF($K$17="",'Foglio di base'!AH7,IF(W28=0,'Foglio di base'!AH7,'Foglio di base'!AH11))</f>
        <v>6.4</v>
      </c>
      <c r="Y28" s="120" t="str">
        <f>IF((E28+F28+G28)=0,"",3)</f>
        <v/>
      </c>
      <c r="Z28" s="120"/>
      <c r="AA28" s="120"/>
      <c r="AB28" s="121">
        <v>12</v>
      </c>
      <c r="AC28" s="381" t="s">
        <v>175</v>
      </c>
      <c r="AD28" s="122"/>
      <c r="AE28" s="122"/>
    </row>
    <row r="29" spans="2:31" s="61" customFormat="1" ht="24" customHeight="1" x14ac:dyDescent="0.2">
      <c r="B29" s="27"/>
      <c r="C29" s="85">
        <v>4</v>
      </c>
      <c r="D29" s="77" t="s">
        <v>133</v>
      </c>
      <c r="E29" s="258"/>
      <c r="F29" s="258"/>
      <c r="G29" s="258"/>
      <c r="H29" s="8">
        <f t="shared" si="7"/>
        <v>0</v>
      </c>
      <c r="I29" s="14">
        <f t="shared" si="8"/>
        <v>0</v>
      </c>
      <c r="J29" s="259"/>
      <c r="K29" s="259"/>
      <c r="L29" s="39">
        <f t="shared" si="9"/>
        <v>0</v>
      </c>
      <c r="M29" s="39">
        <f t="shared" si="0"/>
        <v>0</v>
      </c>
      <c r="N29" s="258">
        <f t="shared" si="1"/>
        <v>0</v>
      </c>
      <c r="O29" s="258">
        <f t="shared" si="2"/>
        <v>0</v>
      </c>
      <c r="P29" s="258">
        <f t="shared" si="3"/>
        <v>0</v>
      </c>
      <c r="Q29" s="258">
        <f t="shared" si="4"/>
        <v>0</v>
      </c>
      <c r="R29" s="5">
        <f t="shared" si="5"/>
        <v>0</v>
      </c>
      <c r="S29" s="573"/>
      <c r="T29" s="574"/>
      <c r="U29" s="27"/>
      <c r="V29" s="382">
        <f>12*$S$6+4</f>
        <v>24304</v>
      </c>
      <c r="W29" s="383" t="e">
        <f t="shared" si="6"/>
        <v>#VALUE!</v>
      </c>
      <c r="X29" s="383">
        <f>IF($K$17="",'Foglio di base'!AH7,IF(W29=0,'Foglio di base'!AH7,'Foglio di base'!AH11))</f>
        <v>6.4</v>
      </c>
      <c r="Y29" s="120" t="str">
        <f>IF((E29+F29+G29)=0,"",4)</f>
        <v/>
      </c>
      <c r="Z29" s="120"/>
      <c r="AA29" s="120"/>
      <c r="AB29" s="121"/>
      <c r="AC29" s="115"/>
      <c r="AD29" s="122"/>
      <c r="AE29" s="122"/>
    </row>
    <row r="30" spans="2:31" s="61" customFormat="1" ht="24" customHeight="1" x14ac:dyDescent="0.2">
      <c r="B30" s="27"/>
      <c r="C30" s="85">
        <v>5</v>
      </c>
      <c r="D30" s="77" t="s">
        <v>134</v>
      </c>
      <c r="E30" s="258"/>
      <c r="F30" s="258"/>
      <c r="G30" s="258"/>
      <c r="H30" s="8">
        <f t="shared" si="7"/>
        <v>0</v>
      </c>
      <c r="I30" s="14">
        <f t="shared" si="8"/>
        <v>0</v>
      </c>
      <c r="J30" s="259"/>
      <c r="K30" s="259"/>
      <c r="L30" s="39">
        <f t="shared" si="9"/>
        <v>0</v>
      </c>
      <c r="M30" s="39">
        <f t="shared" si="0"/>
        <v>0</v>
      </c>
      <c r="N30" s="258">
        <f t="shared" si="1"/>
        <v>0</v>
      </c>
      <c r="O30" s="258">
        <f t="shared" si="2"/>
        <v>0</v>
      </c>
      <c r="P30" s="258">
        <f t="shared" si="3"/>
        <v>0</v>
      </c>
      <c r="Q30" s="258">
        <f t="shared" si="4"/>
        <v>0</v>
      </c>
      <c r="R30" s="5">
        <f t="shared" si="5"/>
        <v>0</v>
      </c>
      <c r="S30" s="573"/>
      <c r="T30" s="574"/>
      <c r="U30" s="27"/>
      <c r="V30" s="382">
        <f>12*$S$6+5</f>
        <v>24305</v>
      </c>
      <c r="W30" s="383" t="e">
        <f t="shared" si="6"/>
        <v>#VALUE!</v>
      </c>
      <c r="X30" s="383">
        <f>IF($K$17="",'Foglio di base'!AH7,IF(W30=0,'Foglio di base'!AH7,'Foglio di base'!AH11))</f>
        <v>6.4</v>
      </c>
      <c r="Y30" s="120" t="str">
        <f>IF((E30+F30+G30)=0,"",5)</f>
        <v/>
      </c>
      <c r="Z30" s="120"/>
      <c r="AA30" s="120"/>
      <c r="AB30" s="121"/>
      <c r="AC30" s="121"/>
      <c r="AD30" s="122"/>
      <c r="AE30" s="122"/>
    </row>
    <row r="31" spans="2:31" s="61" customFormat="1" ht="24" customHeight="1" x14ac:dyDescent="0.2">
      <c r="B31" s="27"/>
      <c r="C31" s="85">
        <v>6</v>
      </c>
      <c r="D31" s="77" t="s">
        <v>135</v>
      </c>
      <c r="E31" s="258"/>
      <c r="F31" s="258"/>
      <c r="G31" s="258"/>
      <c r="H31" s="8">
        <f t="shared" si="7"/>
        <v>0</v>
      </c>
      <c r="I31" s="14">
        <f t="shared" si="8"/>
        <v>0</v>
      </c>
      <c r="J31" s="259"/>
      <c r="K31" s="259"/>
      <c r="L31" s="39">
        <f t="shared" si="9"/>
        <v>0</v>
      </c>
      <c r="M31" s="39">
        <f t="shared" si="0"/>
        <v>0</v>
      </c>
      <c r="N31" s="258">
        <f t="shared" si="1"/>
        <v>0</v>
      </c>
      <c r="O31" s="258">
        <f t="shared" si="2"/>
        <v>0</v>
      </c>
      <c r="P31" s="258">
        <f t="shared" si="3"/>
        <v>0</v>
      </c>
      <c r="Q31" s="258">
        <f t="shared" si="4"/>
        <v>0</v>
      </c>
      <c r="R31" s="5">
        <f t="shared" si="5"/>
        <v>0</v>
      </c>
      <c r="S31" s="573"/>
      <c r="T31" s="574"/>
      <c r="U31" s="27"/>
      <c r="V31" s="382">
        <f>12*$S$6+6</f>
        <v>24306</v>
      </c>
      <c r="W31" s="383" t="e">
        <f t="shared" si="6"/>
        <v>#VALUE!</v>
      </c>
      <c r="X31" s="383">
        <f>IF($K$17="",'Foglio di base'!AH7,IF(W31=0,'Foglio di base'!AH7,'Foglio di base'!AH11))</f>
        <v>6.4</v>
      </c>
      <c r="Y31" s="120" t="str">
        <f>IF((E31+F31+G31)=0,"",6)</f>
        <v/>
      </c>
      <c r="Z31" s="120"/>
      <c r="AA31" s="120"/>
      <c r="AB31" s="121"/>
      <c r="AC31" s="121"/>
      <c r="AD31" s="122"/>
      <c r="AE31" s="122"/>
    </row>
    <row r="32" spans="2:31" s="61" customFormat="1" ht="24" customHeight="1" x14ac:dyDescent="0.2">
      <c r="B32" s="27"/>
      <c r="C32" s="85">
        <v>7</v>
      </c>
      <c r="D32" s="77" t="s">
        <v>136</v>
      </c>
      <c r="E32" s="258"/>
      <c r="F32" s="258"/>
      <c r="G32" s="258"/>
      <c r="H32" s="8">
        <f t="shared" si="7"/>
        <v>0</v>
      </c>
      <c r="I32" s="14">
        <f t="shared" si="8"/>
        <v>0</v>
      </c>
      <c r="J32" s="259"/>
      <c r="K32" s="259"/>
      <c r="L32" s="39">
        <f t="shared" si="9"/>
        <v>0</v>
      </c>
      <c r="M32" s="39">
        <f t="shared" si="0"/>
        <v>0</v>
      </c>
      <c r="N32" s="258">
        <f t="shared" si="1"/>
        <v>0</v>
      </c>
      <c r="O32" s="258">
        <f t="shared" si="2"/>
        <v>0</v>
      </c>
      <c r="P32" s="258">
        <f t="shared" si="3"/>
        <v>0</v>
      </c>
      <c r="Q32" s="258">
        <f t="shared" si="4"/>
        <v>0</v>
      </c>
      <c r="R32" s="5">
        <f t="shared" si="5"/>
        <v>0</v>
      </c>
      <c r="S32" s="573"/>
      <c r="T32" s="574"/>
      <c r="U32" s="27"/>
      <c r="V32" s="382">
        <f>12*$S$6+7</f>
        <v>24307</v>
      </c>
      <c r="W32" s="383" t="e">
        <f t="shared" si="6"/>
        <v>#VALUE!</v>
      </c>
      <c r="X32" s="383">
        <f>IF($K$17="",'Foglio di base'!AH7,IF(W32=0,'Foglio di base'!AH7,'Foglio di base'!AH11))</f>
        <v>6.4</v>
      </c>
      <c r="Y32" s="120" t="str">
        <f>IF((E32+F32+G32)=0,"",7)</f>
        <v/>
      </c>
      <c r="Z32" s="120"/>
      <c r="AA32" s="120"/>
      <c r="AB32" s="121"/>
      <c r="AC32" s="121"/>
      <c r="AD32" s="122"/>
      <c r="AE32" s="122"/>
    </row>
    <row r="33" spans="1:31" s="61" customFormat="1" ht="24" customHeight="1" x14ac:dyDescent="0.2">
      <c r="B33" s="27"/>
      <c r="C33" s="85">
        <v>8</v>
      </c>
      <c r="D33" s="77" t="s">
        <v>137</v>
      </c>
      <c r="E33" s="258"/>
      <c r="F33" s="258"/>
      <c r="G33" s="258"/>
      <c r="H33" s="8">
        <f t="shared" si="7"/>
        <v>0</v>
      </c>
      <c r="I33" s="14">
        <f t="shared" si="8"/>
        <v>0</v>
      </c>
      <c r="J33" s="259"/>
      <c r="K33" s="259"/>
      <c r="L33" s="39">
        <f t="shared" si="9"/>
        <v>0</v>
      </c>
      <c r="M33" s="39">
        <f t="shared" si="0"/>
        <v>0</v>
      </c>
      <c r="N33" s="258">
        <f t="shared" si="1"/>
        <v>0</v>
      </c>
      <c r="O33" s="258">
        <f t="shared" si="2"/>
        <v>0</v>
      </c>
      <c r="P33" s="258">
        <f t="shared" si="3"/>
        <v>0</v>
      </c>
      <c r="Q33" s="258">
        <f t="shared" si="4"/>
        <v>0</v>
      </c>
      <c r="R33" s="5">
        <f t="shared" si="5"/>
        <v>0</v>
      </c>
      <c r="S33" s="573"/>
      <c r="T33" s="574"/>
      <c r="U33" s="27"/>
      <c r="V33" s="382">
        <f>12*$S$6+8</f>
        <v>24308</v>
      </c>
      <c r="W33" s="383" t="e">
        <f t="shared" si="6"/>
        <v>#VALUE!</v>
      </c>
      <c r="X33" s="383">
        <f>IF($K$17="",'Foglio di base'!AH7,IF(W33=0,'Foglio di base'!AH7,'Foglio di base'!AH11))</f>
        <v>6.4</v>
      </c>
      <c r="Y33" s="120" t="str">
        <f>IF((E33+F33+G33)=0,"",8)</f>
        <v/>
      </c>
      <c r="Z33" s="120"/>
      <c r="AA33" s="120"/>
      <c r="AB33" s="121"/>
      <c r="AC33" s="121"/>
      <c r="AD33" s="122"/>
      <c r="AE33" s="122"/>
    </row>
    <row r="34" spans="1:31" s="61" customFormat="1" ht="24" customHeight="1" x14ac:dyDescent="0.2">
      <c r="B34" s="27"/>
      <c r="C34" s="85">
        <v>9</v>
      </c>
      <c r="D34" s="77" t="s">
        <v>138</v>
      </c>
      <c r="E34" s="258"/>
      <c r="F34" s="258"/>
      <c r="G34" s="258"/>
      <c r="H34" s="8">
        <f t="shared" si="7"/>
        <v>0</v>
      </c>
      <c r="I34" s="14">
        <f t="shared" si="8"/>
        <v>0</v>
      </c>
      <c r="J34" s="259"/>
      <c r="K34" s="259"/>
      <c r="L34" s="39">
        <f t="shared" si="9"/>
        <v>0</v>
      </c>
      <c r="M34" s="39">
        <f t="shared" si="0"/>
        <v>0</v>
      </c>
      <c r="N34" s="258">
        <f t="shared" si="1"/>
        <v>0</v>
      </c>
      <c r="O34" s="258">
        <f t="shared" si="2"/>
        <v>0</v>
      </c>
      <c r="P34" s="258">
        <f t="shared" si="3"/>
        <v>0</v>
      </c>
      <c r="Q34" s="258">
        <f t="shared" si="4"/>
        <v>0</v>
      </c>
      <c r="R34" s="5">
        <f t="shared" si="5"/>
        <v>0</v>
      </c>
      <c r="S34" s="573"/>
      <c r="T34" s="574"/>
      <c r="U34" s="27"/>
      <c r="V34" s="382">
        <f>12*$S$6+9</f>
        <v>24309</v>
      </c>
      <c r="W34" s="383" t="e">
        <f t="shared" si="6"/>
        <v>#VALUE!</v>
      </c>
      <c r="X34" s="383">
        <f>IF($K$17="",'Foglio di base'!AH7,IF(W34=0,'Foglio di base'!AH7,'Foglio di base'!AH11))</f>
        <v>6.4</v>
      </c>
      <c r="Y34" s="120" t="str">
        <f>IF((E34+F34+G34)=0,"",9)</f>
        <v/>
      </c>
      <c r="Z34" s="120"/>
      <c r="AA34" s="120"/>
      <c r="AB34" s="121"/>
      <c r="AC34" s="121"/>
      <c r="AD34" s="122"/>
      <c r="AE34" s="122"/>
    </row>
    <row r="35" spans="1:31" s="61" customFormat="1" ht="24" customHeight="1" x14ac:dyDescent="0.2">
      <c r="B35" s="27"/>
      <c r="C35" s="85">
        <v>10</v>
      </c>
      <c r="D35" s="77" t="s">
        <v>139</v>
      </c>
      <c r="E35" s="258"/>
      <c r="F35" s="258"/>
      <c r="G35" s="258"/>
      <c r="H35" s="8">
        <f t="shared" si="7"/>
        <v>0</v>
      </c>
      <c r="I35" s="14">
        <f t="shared" si="8"/>
        <v>0</v>
      </c>
      <c r="J35" s="259"/>
      <c r="K35" s="259"/>
      <c r="L35" s="39">
        <f t="shared" si="9"/>
        <v>0</v>
      </c>
      <c r="M35" s="39">
        <f t="shared" si="0"/>
        <v>0</v>
      </c>
      <c r="N35" s="258">
        <f t="shared" si="1"/>
        <v>0</v>
      </c>
      <c r="O35" s="258">
        <f t="shared" si="2"/>
        <v>0</v>
      </c>
      <c r="P35" s="258">
        <f t="shared" si="3"/>
        <v>0</v>
      </c>
      <c r="Q35" s="258">
        <f t="shared" si="4"/>
        <v>0</v>
      </c>
      <c r="R35" s="5">
        <f t="shared" si="5"/>
        <v>0</v>
      </c>
      <c r="S35" s="573"/>
      <c r="T35" s="574"/>
      <c r="U35" s="27"/>
      <c r="V35" s="382">
        <f>12*$S$6+10</f>
        <v>24310</v>
      </c>
      <c r="W35" s="383" t="e">
        <f t="shared" si="6"/>
        <v>#VALUE!</v>
      </c>
      <c r="X35" s="383">
        <f>IF($K$17="",'Foglio di base'!AH7,IF(W35=0,'Foglio di base'!AH7,'Foglio di base'!AH11))</f>
        <v>6.4</v>
      </c>
      <c r="Y35" s="120" t="str">
        <f>IF((E35+F35+G35)=0,"",10)</f>
        <v/>
      </c>
      <c r="Z35" s="120"/>
      <c r="AA35" s="120"/>
      <c r="AB35" s="121"/>
      <c r="AC35" s="121"/>
      <c r="AD35" s="122"/>
      <c r="AE35" s="122"/>
    </row>
    <row r="36" spans="1:31" s="61" customFormat="1" ht="24" customHeight="1" x14ac:dyDescent="0.2">
      <c r="B36" s="27"/>
      <c r="C36" s="85">
        <v>11</v>
      </c>
      <c r="D36" s="77" t="s">
        <v>6</v>
      </c>
      <c r="E36" s="258"/>
      <c r="F36" s="258"/>
      <c r="G36" s="258"/>
      <c r="H36" s="8">
        <f t="shared" si="7"/>
        <v>0</v>
      </c>
      <c r="I36" s="14">
        <f t="shared" si="8"/>
        <v>0</v>
      </c>
      <c r="J36" s="259"/>
      <c r="K36" s="259"/>
      <c r="L36" s="39">
        <f t="shared" si="9"/>
        <v>0</v>
      </c>
      <c r="M36" s="39">
        <f t="shared" si="0"/>
        <v>0</v>
      </c>
      <c r="N36" s="258">
        <f t="shared" si="1"/>
        <v>0</v>
      </c>
      <c r="O36" s="258">
        <f t="shared" si="2"/>
        <v>0</v>
      </c>
      <c r="P36" s="258">
        <f t="shared" si="3"/>
        <v>0</v>
      </c>
      <c r="Q36" s="258">
        <f t="shared" si="4"/>
        <v>0</v>
      </c>
      <c r="R36" s="5">
        <f t="shared" si="5"/>
        <v>0</v>
      </c>
      <c r="S36" s="573"/>
      <c r="T36" s="574"/>
      <c r="U36" s="27"/>
      <c r="V36" s="382">
        <f>12*$S$6+11</f>
        <v>24311</v>
      </c>
      <c r="W36" s="383" t="e">
        <f t="shared" si="6"/>
        <v>#VALUE!</v>
      </c>
      <c r="X36" s="383">
        <f>IF($K$17="",'Foglio di base'!AH7,IF(W36=0,'Foglio di base'!AH7,'Foglio di base'!AH11))</f>
        <v>6.4</v>
      </c>
      <c r="Y36" s="120" t="str">
        <f>IF((E36+F36+G36)=0,"",11)</f>
        <v/>
      </c>
      <c r="Z36" s="120"/>
      <c r="AA36" s="120"/>
      <c r="AB36" s="121"/>
      <c r="AC36" s="121"/>
      <c r="AD36" s="122"/>
      <c r="AE36" s="122"/>
    </row>
    <row r="37" spans="1:31" s="61" customFormat="1" ht="24" customHeight="1" thickBot="1" x14ac:dyDescent="0.25">
      <c r="B37" s="27"/>
      <c r="C37" s="85">
        <v>12</v>
      </c>
      <c r="D37" s="78" t="s">
        <v>140</v>
      </c>
      <c r="E37" s="258"/>
      <c r="F37" s="258"/>
      <c r="G37" s="258"/>
      <c r="H37" s="8">
        <f t="shared" si="7"/>
        <v>0</v>
      </c>
      <c r="I37" s="90">
        <f t="shared" si="8"/>
        <v>0</v>
      </c>
      <c r="J37" s="259"/>
      <c r="K37" s="259"/>
      <c r="L37" s="39">
        <f t="shared" si="9"/>
        <v>0</v>
      </c>
      <c r="M37" s="39">
        <f t="shared" si="0"/>
        <v>0</v>
      </c>
      <c r="N37" s="258">
        <f t="shared" si="1"/>
        <v>0</v>
      </c>
      <c r="O37" s="258">
        <f t="shared" si="2"/>
        <v>0</v>
      </c>
      <c r="P37" s="258">
        <f t="shared" si="3"/>
        <v>0</v>
      </c>
      <c r="Q37" s="258">
        <f t="shared" si="4"/>
        <v>0</v>
      </c>
      <c r="R37" s="5">
        <f t="shared" si="5"/>
        <v>0</v>
      </c>
      <c r="S37" s="573"/>
      <c r="T37" s="574"/>
      <c r="U37" s="27"/>
      <c r="V37" s="382">
        <f>12*$S$6+12</f>
        <v>24312</v>
      </c>
      <c r="W37" s="383" t="e">
        <f t="shared" si="6"/>
        <v>#VALUE!</v>
      </c>
      <c r="X37" s="383">
        <f>IF($K$17="",'Foglio di base'!AH7,IF(W37=0,'Foglio di base'!AH7,'Foglio di base'!AH11))</f>
        <v>6.4</v>
      </c>
      <c r="Y37" s="120" t="str">
        <f>IF((E37+F37+G37)=0,"",12)</f>
        <v/>
      </c>
      <c r="Z37" s="120"/>
      <c r="AA37" s="120"/>
      <c r="AB37" s="121"/>
      <c r="AC37" s="121"/>
      <c r="AD37" s="122"/>
      <c r="AE37" s="122"/>
    </row>
    <row r="38" spans="1:31" s="66" customFormat="1" ht="16.5" customHeight="1" x14ac:dyDescent="0.2">
      <c r="B38" s="27"/>
      <c r="C38" s="62" t="e">
        <f>IF(M82&gt;=-1,"",IF((E37+F37+G37)&lt;&gt;0,"Al dipendente vanno rimborsati:","Se è l'ultimo versamento del salario, al dipendente vanno rimborsati:"))</f>
        <v>#VALUE!</v>
      </c>
      <c r="D38" s="63"/>
      <c r="E38" s="64"/>
      <c r="F38" s="64"/>
      <c r="G38" s="64"/>
      <c r="H38" s="43"/>
      <c r="I38" s="40"/>
      <c r="J38" s="45" t="e">
        <f>IF(M82&lt;0,"contributi AD pagati in più","")</f>
        <v>#VALUE!</v>
      </c>
      <c r="K38" s="65"/>
      <c r="L38" s="43"/>
      <c r="M38" s="44" t="str">
        <f>IF(K17="","",IF(M82&gt;=-0.05,0,M82))</f>
        <v/>
      </c>
      <c r="N38" s="64"/>
      <c r="O38" s="64"/>
      <c r="P38" s="64"/>
      <c r="Q38" s="64"/>
      <c r="R38" s="43"/>
      <c r="S38" s="579"/>
      <c r="T38" s="579"/>
      <c r="U38" s="27"/>
      <c r="V38" s="208"/>
      <c r="W38" s="209"/>
      <c r="X38" s="120"/>
      <c r="Y38" s="120"/>
      <c r="Z38" s="120"/>
      <c r="AA38" s="120"/>
      <c r="AB38" s="123"/>
      <c r="AC38" s="123"/>
      <c r="AD38" s="124"/>
      <c r="AE38" s="124"/>
    </row>
    <row r="39" spans="1:31" s="66" customFormat="1" ht="16.5" customHeight="1" thickBot="1" x14ac:dyDescent="0.25">
      <c r="B39" s="27"/>
      <c r="C39" s="67" t="str">
        <f>IF(J39="","",IF((E37+F37+G37)&lt;&gt;0,"Al dipendente vanno rimborsati:","Se è l'ultimo versamento del salario, al dipendente vanno rimborsati:"))</f>
        <v/>
      </c>
      <c r="D39" s="68"/>
      <c r="E39" s="69"/>
      <c r="F39" s="69"/>
      <c r="G39" s="69"/>
      <c r="H39" s="40"/>
      <c r="I39" s="40"/>
      <c r="J39" s="42" t="str">
        <f>IF(K17="","",IF(M65&lt;-1,"franchigia per i pensionati",""))</f>
        <v/>
      </c>
      <c r="K39" s="70"/>
      <c r="L39" s="40"/>
      <c r="M39" s="41" t="str">
        <f>IF(K17="","",IF(M65&gt;=-1,0,M65))</f>
        <v/>
      </c>
      <c r="N39" s="69"/>
      <c r="O39" s="69"/>
      <c r="P39" s="69"/>
      <c r="Q39" s="69"/>
      <c r="R39" s="40"/>
      <c r="S39" s="582"/>
      <c r="T39" s="582"/>
      <c r="U39" s="27"/>
      <c r="V39" s="208"/>
      <c r="W39" s="209"/>
      <c r="X39" s="120"/>
      <c r="Y39" s="120"/>
      <c r="Z39" s="120"/>
      <c r="AA39" s="120"/>
      <c r="AB39" s="123"/>
      <c r="AC39" s="123"/>
      <c r="AD39" s="124"/>
      <c r="AE39" s="124"/>
    </row>
    <row r="40" spans="1:31" ht="22.5" customHeight="1" thickBot="1" x14ac:dyDescent="0.25">
      <c r="B40" s="47"/>
      <c r="C40" s="622" t="s">
        <v>159</v>
      </c>
      <c r="D40" s="623"/>
      <c r="E40" s="6">
        <f t="shared" ref="E40:L40" si="10">SUM(E26:E37)</f>
        <v>0</v>
      </c>
      <c r="F40" s="6">
        <f t="shared" si="10"/>
        <v>0</v>
      </c>
      <c r="G40" s="71">
        <f t="shared" si="10"/>
        <v>0</v>
      </c>
      <c r="H40" s="71">
        <f t="shared" si="10"/>
        <v>0</v>
      </c>
      <c r="I40" s="72">
        <f>IF((E40+F40+G40-H40)&lt;0,0,IF(Y17="2b",0,(E40+F40+G40-H40)))</f>
        <v>0</v>
      </c>
      <c r="J40" s="60">
        <f t="shared" si="10"/>
        <v>0</v>
      </c>
      <c r="K40" s="60">
        <f t="shared" si="10"/>
        <v>0</v>
      </c>
      <c r="L40" s="6">
        <f t="shared" si="10"/>
        <v>0</v>
      </c>
      <c r="M40" s="6">
        <f>IF(I40=0,0,SUM(M26:M39))</f>
        <v>0</v>
      </c>
      <c r="N40" s="6">
        <f>SUM(N26:N37)</f>
        <v>0</v>
      </c>
      <c r="O40" s="6">
        <f>SUM(O26:O37)</f>
        <v>0</v>
      </c>
      <c r="P40" s="6">
        <f>SUM(P26:P37)</f>
        <v>0</v>
      </c>
      <c r="Q40" s="6">
        <f>SUM(Q26:Q37)</f>
        <v>0</v>
      </c>
      <c r="R40" s="6">
        <f>L40-SUM(M40:Q40)</f>
        <v>0</v>
      </c>
      <c r="S40" s="573"/>
      <c r="T40" s="574"/>
      <c r="U40" s="47"/>
      <c r="V40" s="210"/>
      <c r="W40" s="120"/>
      <c r="X40" s="120"/>
      <c r="Y40" s="120"/>
      <c r="Z40" s="120"/>
      <c r="AA40" s="120"/>
    </row>
    <row r="41" spans="1:31" ht="9.75" customHeight="1" x14ac:dyDescent="0.25">
      <c r="B41" s="47"/>
      <c r="C41" s="73"/>
      <c r="D41" s="51"/>
      <c r="E41" s="47"/>
      <c r="F41" s="47"/>
      <c r="G41" s="47"/>
      <c r="H41" s="47"/>
      <c r="I41" s="47"/>
      <c r="J41" s="47"/>
      <c r="K41" s="47"/>
      <c r="L41" s="47"/>
      <c r="M41" s="47"/>
      <c r="N41" s="47"/>
      <c r="O41" s="47"/>
      <c r="P41" s="47"/>
      <c r="Q41" s="47"/>
      <c r="R41" s="74"/>
      <c r="S41" s="74"/>
      <c r="T41" s="74"/>
      <c r="U41" s="47"/>
      <c r="W41" s="114" t="e">
        <f>SUM(W26:W40)</f>
        <v>#VALUE!</v>
      </c>
      <c r="X41" s="120">
        <f>IF($K$17="",'Foglio di base'!AH7,IF(W41=0,'Foglio di base'!AH7,'Foglio di base'!AH11))</f>
        <v>6.4</v>
      </c>
      <c r="Y41" s="120"/>
      <c r="Z41" s="120"/>
      <c r="AA41" s="120"/>
    </row>
    <row r="42" spans="1:31" s="103" customFormat="1" ht="15.75" customHeight="1" x14ac:dyDescent="0.2">
      <c r="B42" s="104"/>
      <c r="C42" s="105" t="s">
        <v>160</v>
      </c>
      <c r="D42" s="106"/>
      <c r="E42" s="105"/>
      <c r="F42" s="105"/>
      <c r="G42" s="107"/>
      <c r="H42" s="107"/>
      <c r="I42" s="107"/>
      <c r="J42" s="107"/>
      <c r="K42" s="107"/>
      <c r="L42" s="105"/>
      <c r="M42" s="105" t="s">
        <v>162</v>
      </c>
      <c r="N42" s="105"/>
      <c r="O42" s="105"/>
      <c r="P42" s="105"/>
      <c r="Q42" s="105" t="s">
        <v>163</v>
      </c>
      <c r="R42" s="104"/>
      <c r="S42" s="104"/>
      <c r="T42" s="104"/>
      <c r="U42" s="104"/>
      <c r="V42" s="125"/>
      <c r="W42" s="125" t="s">
        <v>19</v>
      </c>
      <c r="X42" s="125"/>
      <c r="Y42" s="125"/>
      <c r="Z42" s="125"/>
      <c r="AA42" s="125"/>
      <c r="AB42" s="126"/>
      <c r="AC42" s="126"/>
      <c r="AD42" s="125"/>
      <c r="AE42" s="125"/>
    </row>
    <row r="43" spans="1:31" ht="15" customHeight="1" x14ac:dyDescent="0.2">
      <c r="B43" s="47"/>
      <c r="C43" s="616"/>
      <c r="D43" s="617"/>
      <c r="E43" s="617"/>
      <c r="F43" s="617"/>
      <c r="G43" s="617"/>
      <c r="H43" s="617"/>
      <c r="I43" s="617"/>
      <c r="J43" s="617"/>
      <c r="K43" s="618"/>
      <c r="L43" s="49"/>
      <c r="M43" s="600"/>
      <c r="N43" s="601"/>
      <c r="O43" s="47"/>
      <c r="P43" s="47"/>
      <c r="Q43" s="564"/>
      <c r="R43" s="565"/>
      <c r="S43" s="565"/>
      <c r="T43" s="566"/>
      <c r="U43" s="47"/>
    </row>
    <row r="44" spans="1:31" ht="15" customHeight="1" x14ac:dyDescent="0.2">
      <c r="B44" s="47"/>
      <c r="C44" s="619"/>
      <c r="D44" s="620"/>
      <c r="E44" s="620"/>
      <c r="F44" s="620"/>
      <c r="G44" s="620"/>
      <c r="H44" s="620"/>
      <c r="I44" s="620"/>
      <c r="J44" s="620"/>
      <c r="K44" s="621"/>
      <c r="L44" s="49"/>
      <c r="M44" s="602"/>
      <c r="N44" s="603"/>
      <c r="O44" s="47"/>
      <c r="P44" s="47"/>
      <c r="Q44" s="567"/>
      <c r="R44" s="568"/>
      <c r="S44" s="568"/>
      <c r="T44" s="569"/>
      <c r="U44" s="47"/>
    </row>
    <row r="45" spans="1:31" ht="15" customHeight="1" x14ac:dyDescent="0.2">
      <c r="B45" s="47"/>
      <c r="C45" s="576"/>
      <c r="D45" s="577"/>
      <c r="E45" s="577"/>
      <c r="F45" s="577"/>
      <c r="G45" s="577"/>
      <c r="H45" s="577"/>
      <c r="I45" s="577"/>
      <c r="J45" s="577"/>
      <c r="K45" s="578"/>
      <c r="L45" s="47"/>
      <c r="M45" s="604"/>
      <c r="N45" s="605"/>
      <c r="O45" s="47"/>
      <c r="P45" s="47"/>
      <c r="Q45" s="570"/>
      <c r="R45" s="571"/>
      <c r="S45" s="571"/>
      <c r="T45" s="572"/>
      <c r="U45" s="47"/>
    </row>
    <row r="46" spans="1:31" ht="7.5" customHeight="1" x14ac:dyDescent="0.2">
      <c r="B46" s="47"/>
      <c r="C46" s="319"/>
      <c r="D46" s="319"/>
      <c r="E46" s="319"/>
      <c r="F46" s="319"/>
      <c r="G46" s="319"/>
      <c r="H46" s="319"/>
      <c r="I46" s="319"/>
      <c r="J46" s="319"/>
      <c r="K46" s="319"/>
      <c r="L46" s="52"/>
      <c r="M46" s="257"/>
      <c r="N46" s="257"/>
      <c r="O46" s="52"/>
      <c r="P46" s="320"/>
      <c r="Q46" s="320"/>
      <c r="R46" s="320"/>
      <c r="S46" s="320"/>
      <c r="T46" s="320"/>
      <c r="U46" s="47"/>
    </row>
    <row r="47" spans="1:31" ht="11.25" customHeight="1" x14ac:dyDescent="0.2">
      <c r="B47" s="47"/>
      <c r="C47" s="434" t="s">
        <v>216</v>
      </c>
      <c r="D47" s="47"/>
      <c r="E47" s="47"/>
      <c r="F47" s="47"/>
      <c r="G47" s="47"/>
      <c r="H47" s="47"/>
      <c r="I47" s="47"/>
      <c r="J47" s="47"/>
      <c r="K47" s="47"/>
      <c r="L47" s="47"/>
      <c r="M47" s="47"/>
      <c r="N47" s="47"/>
      <c r="O47" s="47"/>
      <c r="P47" s="47"/>
      <c r="Q47" s="47"/>
      <c r="R47" s="47"/>
      <c r="S47" s="47"/>
      <c r="T47" s="447" t="str">
        <f>'Foglio di base'!N43</f>
        <v>© medisuisse 2025</v>
      </c>
      <c r="U47" s="47"/>
    </row>
    <row r="48" spans="1:31" s="79" customFormat="1" ht="2.25" customHeight="1" x14ac:dyDescent="0.2">
      <c r="A48" s="4"/>
      <c r="B48" s="47"/>
      <c r="C48" s="47"/>
      <c r="D48" s="47"/>
      <c r="E48" s="47"/>
      <c r="F48" s="47"/>
      <c r="G48" s="47"/>
      <c r="H48" s="47"/>
      <c r="I48" s="47"/>
      <c r="J48" s="47"/>
      <c r="K48" s="47"/>
      <c r="L48" s="47"/>
      <c r="M48" s="47"/>
      <c r="N48" s="47"/>
      <c r="O48" s="47"/>
      <c r="P48" s="47"/>
      <c r="Q48" s="47"/>
      <c r="R48" s="47"/>
      <c r="S48" s="47"/>
      <c r="T48" s="47"/>
      <c r="U48" s="47"/>
      <c r="V48" s="114"/>
      <c r="W48" s="114"/>
      <c r="X48" s="114"/>
      <c r="Y48" s="114"/>
      <c r="Z48" s="114"/>
      <c r="AA48" s="114"/>
      <c r="AB48" s="115"/>
      <c r="AC48" s="115"/>
      <c r="AD48" s="114"/>
      <c r="AE48" s="127"/>
    </row>
    <row r="49" spans="1:29" s="127" customFormat="1" hidden="1" x14ac:dyDescent="0.2">
      <c r="A49" s="196"/>
      <c r="B49" s="196"/>
      <c r="C49" s="448" t="str">
        <f>K15</f>
        <v/>
      </c>
      <c r="D49" s="196"/>
      <c r="E49" s="196"/>
      <c r="F49" s="196"/>
      <c r="G49" s="196"/>
      <c r="H49" s="196"/>
      <c r="I49" s="196"/>
      <c r="J49" s="196"/>
      <c r="K49" s="196"/>
      <c r="L49" s="196"/>
      <c r="M49" s="196"/>
      <c r="N49" s="196"/>
      <c r="O49" s="196"/>
      <c r="P49" s="196"/>
      <c r="Q49" s="196"/>
      <c r="R49" s="196"/>
      <c r="S49" s="196"/>
      <c r="T49" s="196"/>
      <c r="U49" s="196"/>
      <c r="AB49" s="128"/>
      <c r="AC49" s="128"/>
    </row>
    <row r="50" spans="1:29" s="129" customFormat="1" ht="15" hidden="1" customHeight="1" x14ac:dyDescent="0.2">
      <c r="A50" s="414"/>
      <c r="B50" s="196"/>
      <c r="C50" s="196"/>
      <c r="D50" s="197" t="s">
        <v>24</v>
      </c>
      <c r="E50" s="196"/>
      <c r="F50" s="196"/>
      <c r="G50" s="198" t="s">
        <v>18</v>
      </c>
      <c r="H50" s="196"/>
      <c r="I50" s="196"/>
      <c r="J50" s="196"/>
      <c r="K50" s="196"/>
      <c r="L50" s="196"/>
      <c r="M50" s="196"/>
      <c r="N50" s="196"/>
      <c r="O50" s="196"/>
      <c r="P50" s="196"/>
      <c r="Q50" s="196"/>
      <c r="R50" s="196"/>
      <c r="S50" s="196"/>
      <c r="T50" s="196"/>
      <c r="U50" s="196"/>
      <c r="AB50" s="128"/>
      <c r="AC50" s="128"/>
    </row>
    <row r="51" spans="1:29" s="129" customFormat="1" ht="15" hidden="1" customHeight="1" x14ac:dyDescent="0.2">
      <c r="A51" s="414"/>
      <c r="B51" s="197"/>
      <c r="C51" s="199"/>
      <c r="D51" s="199"/>
      <c r="E51" s="199"/>
      <c r="F51" s="200"/>
      <c r="G51" s="200" t="e">
        <f>IF(W26=0,0,(E26+F26+G26))</f>
        <v>#VALUE!</v>
      </c>
      <c r="H51" s="200" t="e">
        <f>IF(G51&lt;1,0,1400*W26)</f>
        <v>#VALUE!</v>
      </c>
      <c r="I51" s="200" t="e">
        <f>IF((G51-H51)&lt;1,0,(G51-H51))</f>
        <v>#VALUE!</v>
      </c>
      <c r="J51" s="197"/>
      <c r="K51" s="200"/>
      <c r="L51" s="197"/>
      <c r="M51" s="200" t="e">
        <f>IF(W26=0,0,M26)</f>
        <v>#VALUE!</v>
      </c>
      <c r="N51" s="197"/>
      <c r="O51" s="197"/>
      <c r="P51" s="197"/>
      <c r="Q51" s="197"/>
      <c r="R51" s="197"/>
      <c r="S51" s="197"/>
      <c r="T51" s="197"/>
      <c r="U51" s="197"/>
      <c r="AB51" s="128"/>
      <c r="AC51" s="128"/>
    </row>
    <row r="52" spans="1:29" s="129" customFormat="1" ht="15" hidden="1" customHeight="1" x14ac:dyDescent="0.2">
      <c r="A52" s="414"/>
      <c r="B52" s="197"/>
      <c r="C52" s="127"/>
      <c r="D52" s="127"/>
      <c r="E52" s="127"/>
      <c r="F52" s="200"/>
      <c r="G52" s="200" t="e">
        <f t="shared" ref="G52:G62" si="11">IF(W27=0,0,(E27+F27+G27))</f>
        <v>#VALUE!</v>
      </c>
      <c r="H52" s="200" t="e">
        <f t="shared" ref="H52:H62" si="12">IF(G52&lt;1,0,1400*W27)</f>
        <v>#VALUE!</v>
      </c>
      <c r="I52" s="200" t="e">
        <f t="shared" ref="I52:I62" si="13">IF((G52-H52)&lt;1,0,(G52-H52))</f>
        <v>#VALUE!</v>
      </c>
      <c r="J52" s="197"/>
      <c r="K52" s="201"/>
      <c r="L52" s="202"/>
      <c r="M52" s="200" t="e">
        <f t="shared" ref="M52:M62" si="14">IF(W27=0,0,M27)</f>
        <v>#VALUE!</v>
      </c>
      <c r="N52" s="203"/>
      <c r="O52" s="197"/>
      <c r="P52" s="197"/>
      <c r="Q52" s="197"/>
      <c r="R52" s="197"/>
      <c r="S52" s="197"/>
      <c r="T52" s="197"/>
      <c r="U52" s="197"/>
      <c r="AB52" s="128"/>
      <c r="AC52" s="128"/>
    </row>
    <row r="53" spans="1:29" s="129" customFormat="1" ht="15" hidden="1" customHeight="1" x14ac:dyDescent="0.2">
      <c r="A53" s="414"/>
      <c r="B53" s="197"/>
      <c r="C53" s="127"/>
      <c r="D53" s="127"/>
      <c r="E53" s="127"/>
      <c r="F53" s="200"/>
      <c r="G53" s="200" t="e">
        <f t="shared" si="11"/>
        <v>#VALUE!</v>
      </c>
      <c r="H53" s="200" t="e">
        <f t="shared" si="12"/>
        <v>#VALUE!</v>
      </c>
      <c r="I53" s="200" t="e">
        <f t="shared" si="13"/>
        <v>#VALUE!</v>
      </c>
      <c r="J53" s="197"/>
      <c r="K53" s="201"/>
      <c r="L53" s="202"/>
      <c r="M53" s="200" t="e">
        <f t="shared" si="14"/>
        <v>#VALUE!</v>
      </c>
      <c r="N53" s="203"/>
      <c r="O53" s="197"/>
      <c r="P53" s="197"/>
      <c r="Q53" s="197"/>
      <c r="R53" s="197"/>
      <c r="S53" s="197"/>
      <c r="T53" s="197"/>
      <c r="U53" s="197"/>
      <c r="AB53" s="128"/>
      <c r="AC53" s="128"/>
    </row>
    <row r="54" spans="1:29" s="129" customFormat="1" ht="15" hidden="1" customHeight="1" x14ac:dyDescent="0.2">
      <c r="A54" s="414"/>
      <c r="B54" s="197"/>
      <c r="C54" s="127"/>
      <c r="D54" s="127" t="str">
        <f>MID($C$49,2,1)</f>
        <v/>
      </c>
      <c r="E54" s="127"/>
      <c r="F54" s="200"/>
      <c r="G54" s="200" t="e">
        <f t="shared" si="11"/>
        <v>#VALUE!</v>
      </c>
      <c r="H54" s="200" t="e">
        <f t="shared" si="12"/>
        <v>#VALUE!</v>
      </c>
      <c r="I54" s="200" t="e">
        <f t="shared" si="13"/>
        <v>#VALUE!</v>
      </c>
      <c r="J54" s="197"/>
      <c r="K54" s="201"/>
      <c r="L54" s="202"/>
      <c r="M54" s="200" t="e">
        <f t="shared" si="14"/>
        <v>#VALUE!</v>
      </c>
      <c r="N54" s="204"/>
      <c r="O54" s="197"/>
      <c r="P54" s="197"/>
      <c r="Q54" s="197"/>
      <c r="R54" s="197"/>
      <c r="S54" s="197"/>
      <c r="T54" s="197"/>
      <c r="U54" s="197"/>
      <c r="AB54" s="128"/>
      <c r="AC54" s="128"/>
    </row>
    <row r="55" spans="1:29" s="129" customFormat="1" ht="15" hidden="1" customHeight="1" x14ac:dyDescent="0.2">
      <c r="A55" s="414"/>
      <c r="B55" s="197"/>
      <c r="C55" s="127"/>
      <c r="D55" s="127"/>
      <c r="E55" s="127"/>
      <c r="F55" s="200"/>
      <c r="G55" s="200" t="e">
        <f t="shared" si="11"/>
        <v>#VALUE!</v>
      </c>
      <c r="H55" s="200" t="e">
        <f t="shared" si="12"/>
        <v>#VALUE!</v>
      </c>
      <c r="I55" s="200" t="e">
        <f t="shared" si="13"/>
        <v>#VALUE!</v>
      </c>
      <c r="J55" s="197"/>
      <c r="K55" s="201"/>
      <c r="L55" s="197"/>
      <c r="M55" s="200" t="e">
        <f t="shared" si="14"/>
        <v>#VALUE!</v>
      </c>
      <c r="N55" s="197"/>
      <c r="O55" s="197"/>
      <c r="P55" s="197"/>
      <c r="Q55" s="197"/>
      <c r="R55" s="197"/>
      <c r="S55" s="197"/>
      <c r="T55" s="197"/>
      <c r="U55" s="197"/>
      <c r="AB55" s="128"/>
      <c r="AC55" s="128"/>
    </row>
    <row r="56" spans="1:29" s="129" customFormat="1" ht="15" hidden="1" customHeight="1" x14ac:dyDescent="0.2">
      <c r="A56" s="414"/>
      <c r="B56" s="197"/>
      <c r="C56" s="127"/>
      <c r="D56" s="127"/>
      <c r="E56" s="127"/>
      <c r="F56" s="200"/>
      <c r="G56" s="200" t="e">
        <f t="shared" si="11"/>
        <v>#VALUE!</v>
      </c>
      <c r="H56" s="200" t="e">
        <f t="shared" si="12"/>
        <v>#VALUE!</v>
      </c>
      <c r="I56" s="200" t="e">
        <f t="shared" si="13"/>
        <v>#VALUE!</v>
      </c>
      <c r="J56" s="197"/>
      <c r="K56" s="201"/>
      <c r="L56" s="197"/>
      <c r="M56" s="200" t="e">
        <f t="shared" si="14"/>
        <v>#VALUE!</v>
      </c>
      <c r="N56" s="197"/>
      <c r="O56" s="197"/>
      <c r="P56" s="197"/>
      <c r="Q56" s="197"/>
      <c r="R56" s="197"/>
      <c r="S56" s="197"/>
      <c r="T56" s="197"/>
      <c r="U56" s="197"/>
      <c r="AB56" s="128"/>
      <c r="AC56" s="128"/>
    </row>
    <row r="57" spans="1:29" s="129" customFormat="1" ht="15" hidden="1" customHeight="1" x14ac:dyDescent="0.2">
      <c r="A57" s="414"/>
      <c r="B57" s="197"/>
      <c r="C57" s="127"/>
      <c r="D57" s="127"/>
      <c r="E57" s="127"/>
      <c r="F57" s="200"/>
      <c r="G57" s="200" t="e">
        <f t="shared" si="11"/>
        <v>#VALUE!</v>
      </c>
      <c r="H57" s="200" t="e">
        <f t="shared" si="12"/>
        <v>#VALUE!</v>
      </c>
      <c r="I57" s="200" t="e">
        <f t="shared" si="13"/>
        <v>#VALUE!</v>
      </c>
      <c r="J57" s="197"/>
      <c r="K57" s="201"/>
      <c r="L57" s="197"/>
      <c r="M57" s="200" t="e">
        <f t="shared" si="14"/>
        <v>#VALUE!</v>
      </c>
      <c r="N57" s="197"/>
      <c r="O57" s="197"/>
      <c r="P57" s="197"/>
      <c r="Q57" s="197"/>
      <c r="R57" s="197"/>
      <c r="S57" s="197"/>
      <c r="T57" s="197"/>
      <c r="U57" s="197"/>
      <c r="AB57" s="128"/>
      <c r="AC57" s="128"/>
    </row>
    <row r="58" spans="1:29" s="129" customFormat="1" ht="15" hidden="1" customHeight="1" x14ac:dyDescent="0.2">
      <c r="A58" s="414"/>
      <c r="B58" s="197"/>
      <c r="C58" s="127"/>
      <c r="D58" s="127"/>
      <c r="E58" s="127"/>
      <c r="F58" s="200"/>
      <c r="G58" s="200" t="e">
        <f t="shared" si="11"/>
        <v>#VALUE!</v>
      </c>
      <c r="H58" s="200" t="e">
        <f t="shared" si="12"/>
        <v>#VALUE!</v>
      </c>
      <c r="I58" s="200" t="e">
        <f t="shared" si="13"/>
        <v>#VALUE!</v>
      </c>
      <c r="J58" s="197"/>
      <c r="K58" s="201"/>
      <c r="L58" s="197"/>
      <c r="M58" s="200" t="e">
        <f t="shared" si="14"/>
        <v>#VALUE!</v>
      </c>
      <c r="N58" s="197"/>
      <c r="O58" s="197"/>
      <c r="P58" s="197"/>
      <c r="Q58" s="197"/>
      <c r="R58" s="197"/>
      <c r="S58" s="197"/>
      <c r="T58" s="197"/>
      <c r="U58" s="197"/>
      <c r="AB58" s="128"/>
      <c r="AC58" s="128"/>
    </row>
    <row r="59" spans="1:29" s="129" customFormat="1" ht="15" hidden="1" customHeight="1" x14ac:dyDescent="0.2">
      <c r="A59" s="414"/>
      <c r="B59" s="197"/>
      <c r="C59" s="127"/>
      <c r="D59" s="127"/>
      <c r="E59" s="127"/>
      <c r="F59" s="200"/>
      <c r="G59" s="200" t="e">
        <f t="shared" si="11"/>
        <v>#VALUE!</v>
      </c>
      <c r="H59" s="200" t="e">
        <f t="shared" si="12"/>
        <v>#VALUE!</v>
      </c>
      <c r="I59" s="200" t="e">
        <f t="shared" si="13"/>
        <v>#VALUE!</v>
      </c>
      <c r="J59" s="197"/>
      <c r="K59" s="201"/>
      <c r="L59" s="197"/>
      <c r="M59" s="200" t="e">
        <f t="shared" si="14"/>
        <v>#VALUE!</v>
      </c>
      <c r="N59" s="197"/>
      <c r="O59" s="197"/>
      <c r="P59" s="197"/>
      <c r="Q59" s="197"/>
      <c r="R59" s="197"/>
      <c r="S59" s="197"/>
      <c r="T59" s="197"/>
      <c r="U59" s="197"/>
      <c r="AB59" s="128"/>
      <c r="AC59" s="128"/>
    </row>
    <row r="60" spans="1:29" s="129" customFormat="1" ht="15" hidden="1" customHeight="1" x14ac:dyDescent="0.2">
      <c r="A60" s="414"/>
      <c r="B60" s="197"/>
      <c r="C60" s="127"/>
      <c r="D60" s="127"/>
      <c r="E60" s="127"/>
      <c r="F60" s="200"/>
      <c r="G60" s="200" t="e">
        <f t="shared" si="11"/>
        <v>#VALUE!</v>
      </c>
      <c r="H60" s="200" t="e">
        <f t="shared" si="12"/>
        <v>#VALUE!</v>
      </c>
      <c r="I60" s="200" t="e">
        <f t="shared" si="13"/>
        <v>#VALUE!</v>
      </c>
      <c r="J60" s="197"/>
      <c r="K60" s="201"/>
      <c r="L60" s="197"/>
      <c r="M60" s="200" t="e">
        <f t="shared" si="14"/>
        <v>#VALUE!</v>
      </c>
      <c r="N60" s="197"/>
      <c r="O60" s="197"/>
      <c r="P60" s="197"/>
      <c r="Q60" s="197"/>
      <c r="R60" s="197"/>
      <c r="S60" s="197"/>
      <c r="T60" s="197"/>
      <c r="U60" s="197"/>
      <c r="AB60" s="128"/>
      <c r="AC60" s="128"/>
    </row>
    <row r="61" spans="1:29" s="129" customFormat="1" ht="15" hidden="1" customHeight="1" x14ac:dyDescent="0.2">
      <c r="A61" s="414"/>
      <c r="B61" s="197"/>
      <c r="C61" s="127"/>
      <c r="D61" s="127"/>
      <c r="E61" s="127"/>
      <c r="F61" s="200"/>
      <c r="G61" s="200" t="e">
        <f t="shared" si="11"/>
        <v>#VALUE!</v>
      </c>
      <c r="H61" s="200" t="e">
        <f t="shared" si="12"/>
        <v>#VALUE!</v>
      </c>
      <c r="I61" s="200" t="e">
        <f t="shared" si="13"/>
        <v>#VALUE!</v>
      </c>
      <c r="J61" s="197"/>
      <c r="K61" s="201"/>
      <c r="L61" s="197"/>
      <c r="M61" s="200" t="e">
        <f t="shared" si="14"/>
        <v>#VALUE!</v>
      </c>
      <c r="N61" s="197"/>
      <c r="O61" s="197"/>
      <c r="P61" s="197"/>
      <c r="Q61" s="197"/>
      <c r="R61" s="197"/>
      <c r="S61" s="197"/>
      <c r="T61" s="197"/>
      <c r="U61" s="197"/>
      <c r="AB61" s="128"/>
      <c r="AC61" s="128"/>
    </row>
    <row r="62" spans="1:29" s="129" customFormat="1" ht="15" hidden="1" customHeight="1" x14ac:dyDescent="0.2">
      <c r="A62" s="414"/>
      <c r="B62" s="197"/>
      <c r="C62" s="127"/>
      <c r="D62" s="127"/>
      <c r="E62" s="127"/>
      <c r="F62" s="200"/>
      <c r="G62" s="200" t="e">
        <f t="shared" si="11"/>
        <v>#VALUE!</v>
      </c>
      <c r="H62" s="200" t="e">
        <f t="shared" si="12"/>
        <v>#VALUE!</v>
      </c>
      <c r="I62" s="200" t="e">
        <f t="shared" si="13"/>
        <v>#VALUE!</v>
      </c>
      <c r="J62" s="197"/>
      <c r="K62" s="201"/>
      <c r="L62" s="197"/>
      <c r="M62" s="200" t="e">
        <f t="shared" si="14"/>
        <v>#VALUE!</v>
      </c>
      <c r="N62" s="197"/>
      <c r="O62" s="197"/>
      <c r="P62" s="197"/>
      <c r="Q62" s="197"/>
      <c r="R62" s="197"/>
      <c r="S62" s="197"/>
      <c r="T62" s="197"/>
      <c r="U62" s="197"/>
      <c r="AB62" s="128"/>
      <c r="AC62" s="128"/>
    </row>
    <row r="63" spans="1:29" s="129" customFormat="1" ht="15" hidden="1" customHeight="1" x14ac:dyDescent="0.2">
      <c r="A63" s="414"/>
      <c r="B63" s="197"/>
      <c r="C63" s="127"/>
      <c r="D63" s="127"/>
      <c r="E63" s="127"/>
      <c r="F63" s="197"/>
      <c r="G63" s="200" t="e">
        <f>SUM(G51:G62)</f>
        <v>#VALUE!</v>
      </c>
      <c r="H63" s="200" t="e">
        <f>SUM(H51:H62)</f>
        <v>#VALUE!</v>
      </c>
      <c r="I63" s="200" t="e">
        <f>SUM(I51:I62)</f>
        <v>#VALUE!</v>
      </c>
      <c r="J63" s="197"/>
      <c r="K63" s="201"/>
      <c r="L63" s="197"/>
      <c r="M63" s="200" t="e">
        <f>SUM(M51:M62)</f>
        <v>#VALUE!</v>
      </c>
      <c r="N63" s="197" t="s">
        <v>20</v>
      </c>
      <c r="O63" s="197"/>
      <c r="P63" s="197"/>
      <c r="Q63" s="197"/>
      <c r="R63" s="197"/>
      <c r="S63" s="197"/>
      <c r="T63" s="197"/>
      <c r="U63" s="197"/>
      <c r="AB63" s="128"/>
      <c r="AC63" s="128"/>
    </row>
    <row r="64" spans="1:29" s="129" customFormat="1" ht="15" hidden="1" customHeight="1" x14ac:dyDescent="0.2">
      <c r="A64" s="414"/>
      <c r="B64" s="197"/>
      <c r="C64" s="127"/>
      <c r="D64" s="127"/>
      <c r="E64" s="127"/>
      <c r="F64" s="197"/>
      <c r="G64" s="200"/>
      <c r="H64" s="197" t="e">
        <f>H63/1400</f>
        <v>#VALUE!</v>
      </c>
      <c r="I64" s="201" t="e">
        <f>IF((G63-H63)&lt;0,0,(G63-H63))</f>
        <v>#VALUE!</v>
      </c>
      <c r="J64" s="197"/>
      <c r="K64" s="201"/>
      <c r="L64" s="197"/>
      <c r="M64" s="200" t="e">
        <f>I64*'Foglio di base'!AH11%</f>
        <v>#VALUE!</v>
      </c>
      <c r="N64" s="197" t="s">
        <v>21</v>
      </c>
      <c r="O64" s="197"/>
      <c r="P64" s="197"/>
      <c r="Q64" s="197"/>
      <c r="R64" s="197"/>
      <c r="S64" s="197"/>
      <c r="T64" s="197"/>
      <c r="U64" s="197"/>
      <c r="AB64" s="128"/>
      <c r="AC64" s="128"/>
    </row>
    <row r="65" spans="1:29" s="127" customFormat="1" hidden="1" x14ac:dyDescent="0.2">
      <c r="A65" s="415"/>
      <c r="B65" s="197"/>
      <c r="F65" s="197"/>
      <c r="G65" s="197"/>
      <c r="H65" s="197"/>
      <c r="I65" s="201"/>
      <c r="J65" s="197"/>
      <c r="K65" s="197"/>
      <c r="L65" s="197"/>
      <c r="M65" s="200" t="e">
        <f>ROUND((M64-M63)/5,2)*5</f>
        <v>#VALUE!</v>
      </c>
      <c r="N65" s="197" t="s">
        <v>23</v>
      </c>
      <c r="O65" s="197"/>
      <c r="P65" s="197"/>
      <c r="Q65" s="197"/>
      <c r="R65" s="197"/>
      <c r="S65" s="197"/>
      <c r="T65" s="197"/>
      <c r="U65" s="197"/>
      <c r="AB65" s="128"/>
      <c r="AC65" s="128"/>
    </row>
    <row r="66" spans="1:29" s="127" customFormat="1" hidden="1" x14ac:dyDescent="0.2">
      <c r="A66" s="415"/>
      <c r="B66" s="196"/>
      <c r="F66" s="196"/>
      <c r="G66" s="196"/>
      <c r="H66" s="196"/>
      <c r="I66" s="196"/>
      <c r="J66" s="196"/>
      <c r="K66" s="196"/>
      <c r="L66" s="196"/>
      <c r="M66" s="196"/>
      <c r="N66" s="196"/>
      <c r="O66" s="196"/>
      <c r="P66" s="196"/>
      <c r="Q66" s="196"/>
      <c r="R66" s="196"/>
      <c r="S66" s="196"/>
      <c r="T66" s="196"/>
      <c r="U66" s="196"/>
      <c r="AB66" s="128"/>
      <c r="AC66" s="128"/>
    </row>
    <row r="67" spans="1:29" s="129" customFormat="1" ht="15" hidden="1" customHeight="1" x14ac:dyDescent="0.2">
      <c r="A67" s="414"/>
      <c r="B67" s="196"/>
      <c r="C67" s="127"/>
      <c r="D67" s="127"/>
      <c r="E67" s="127"/>
      <c r="F67" s="196"/>
      <c r="G67" s="198" t="s">
        <v>18</v>
      </c>
      <c r="H67" s="198" t="s">
        <v>27</v>
      </c>
      <c r="I67" s="196"/>
      <c r="J67" s="196"/>
      <c r="K67" s="196"/>
      <c r="L67" s="196"/>
      <c r="M67" s="196"/>
      <c r="N67" s="196"/>
      <c r="O67" s="196"/>
      <c r="P67" s="196"/>
      <c r="Q67" s="196"/>
      <c r="R67" s="196"/>
      <c r="S67" s="196"/>
      <c r="T67" s="196"/>
      <c r="U67" s="196"/>
      <c r="AB67" s="128"/>
      <c r="AC67" s="128"/>
    </row>
    <row r="68" spans="1:29" s="129" customFormat="1" ht="15" hidden="1" customHeight="1" x14ac:dyDescent="0.2">
      <c r="A68" s="414"/>
      <c r="B68" s="197"/>
      <c r="C68" s="127"/>
      <c r="D68" s="127"/>
      <c r="E68" s="127"/>
      <c r="F68" s="200"/>
      <c r="G68" s="200" t="e">
        <f>IF(W26=1,0,(E26+F26+G26))</f>
        <v>#VALUE!</v>
      </c>
      <c r="H68" s="205" t="e">
        <f>IF(G68&gt;0,1,0)</f>
        <v>#VALUE!</v>
      </c>
      <c r="I68" s="200" t="e">
        <f>G68</f>
        <v>#VALUE!</v>
      </c>
      <c r="J68" s="197"/>
      <c r="K68" s="200"/>
      <c r="L68" s="197"/>
      <c r="M68" s="200" t="e">
        <f>I68*1.1%</f>
        <v>#VALUE!</v>
      </c>
      <c r="N68" s="197"/>
      <c r="O68" s="197"/>
      <c r="P68" s="197"/>
      <c r="Q68" s="197"/>
      <c r="R68" s="197"/>
      <c r="S68" s="197"/>
      <c r="T68" s="197"/>
      <c r="U68" s="197"/>
      <c r="AB68" s="128"/>
      <c r="AC68" s="128"/>
    </row>
    <row r="69" spans="1:29" s="129" customFormat="1" ht="15" hidden="1" customHeight="1" x14ac:dyDescent="0.2">
      <c r="A69" s="414"/>
      <c r="B69" s="197"/>
      <c r="C69" s="127"/>
      <c r="D69" s="127"/>
      <c r="E69" s="127"/>
      <c r="F69" s="200"/>
      <c r="G69" s="200" t="e">
        <f t="shared" ref="G69:G79" si="15">IF(W27=1,0,(E27+F27+G27))</f>
        <v>#VALUE!</v>
      </c>
      <c r="H69" s="205" t="e">
        <f t="shared" ref="H69:H79" si="16">IF(G69&gt;0,1,0)</f>
        <v>#VALUE!</v>
      </c>
      <c r="I69" s="200" t="e">
        <f t="shared" ref="I69:I79" si="17">G69</f>
        <v>#VALUE!</v>
      </c>
      <c r="J69" s="197"/>
      <c r="K69" s="201"/>
      <c r="L69" s="202"/>
      <c r="M69" s="200" t="e">
        <f t="shared" ref="M69:M79" si="18">I69*1.1%</f>
        <v>#VALUE!</v>
      </c>
      <c r="N69" s="203"/>
      <c r="O69" s="197"/>
      <c r="P69" s="197"/>
      <c r="Q69" s="197"/>
      <c r="R69" s="197"/>
      <c r="S69" s="197"/>
      <c r="T69" s="197"/>
      <c r="U69" s="197"/>
      <c r="AB69" s="128"/>
      <c r="AC69" s="128"/>
    </row>
    <row r="70" spans="1:29" s="129" customFormat="1" ht="15" hidden="1" customHeight="1" x14ac:dyDescent="0.2">
      <c r="A70" s="414"/>
      <c r="B70" s="197"/>
      <c r="C70" s="127"/>
      <c r="D70" s="127"/>
      <c r="E70" s="127"/>
      <c r="F70" s="200"/>
      <c r="G70" s="200" t="e">
        <f t="shared" si="15"/>
        <v>#VALUE!</v>
      </c>
      <c r="H70" s="205" t="e">
        <f t="shared" si="16"/>
        <v>#VALUE!</v>
      </c>
      <c r="I70" s="200" t="e">
        <f t="shared" si="17"/>
        <v>#VALUE!</v>
      </c>
      <c r="J70" s="197"/>
      <c r="K70" s="201"/>
      <c r="L70" s="202"/>
      <c r="M70" s="200" t="e">
        <f t="shared" si="18"/>
        <v>#VALUE!</v>
      </c>
      <c r="N70" s="203"/>
      <c r="O70" s="197"/>
      <c r="P70" s="197"/>
      <c r="Q70" s="197"/>
      <c r="R70" s="197"/>
      <c r="S70" s="197"/>
      <c r="T70" s="197"/>
      <c r="U70" s="197"/>
      <c r="AB70" s="128"/>
      <c r="AC70" s="128"/>
    </row>
    <row r="71" spans="1:29" s="129" customFormat="1" ht="15" hidden="1" customHeight="1" x14ac:dyDescent="0.2">
      <c r="A71" s="414"/>
      <c r="B71" s="197"/>
      <c r="C71" s="127"/>
      <c r="D71" s="127"/>
      <c r="E71" s="127"/>
      <c r="F71" s="200"/>
      <c r="G71" s="200" t="e">
        <f t="shared" si="15"/>
        <v>#VALUE!</v>
      </c>
      <c r="H71" s="205" t="e">
        <f t="shared" si="16"/>
        <v>#VALUE!</v>
      </c>
      <c r="I71" s="200" t="e">
        <f t="shared" si="17"/>
        <v>#VALUE!</v>
      </c>
      <c r="J71" s="197"/>
      <c r="K71" s="201"/>
      <c r="L71" s="202"/>
      <c r="M71" s="200" t="e">
        <f t="shared" si="18"/>
        <v>#VALUE!</v>
      </c>
      <c r="N71" s="204"/>
      <c r="O71" s="197"/>
      <c r="P71" s="197"/>
      <c r="Q71" s="197"/>
      <c r="R71" s="197"/>
      <c r="S71" s="197"/>
      <c r="T71" s="197"/>
      <c r="U71" s="197"/>
      <c r="AB71" s="128"/>
      <c r="AC71" s="128"/>
    </row>
    <row r="72" spans="1:29" s="129" customFormat="1" ht="15" hidden="1" customHeight="1" x14ac:dyDescent="0.2">
      <c r="A72" s="414"/>
      <c r="B72" s="197"/>
      <c r="C72" s="127"/>
      <c r="D72" s="127"/>
      <c r="E72" s="127"/>
      <c r="F72" s="200"/>
      <c r="G72" s="200" t="e">
        <f t="shared" si="15"/>
        <v>#VALUE!</v>
      </c>
      <c r="H72" s="205" t="e">
        <f t="shared" si="16"/>
        <v>#VALUE!</v>
      </c>
      <c r="I72" s="200" t="e">
        <f t="shared" si="17"/>
        <v>#VALUE!</v>
      </c>
      <c r="J72" s="197"/>
      <c r="K72" s="201"/>
      <c r="L72" s="197"/>
      <c r="M72" s="200" t="e">
        <f t="shared" si="18"/>
        <v>#VALUE!</v>
      </c>
      <c r="N72" s="197"/>
      <c r="O72" s="197"/>
      <c r="P72" s="197"/>
      <c r="Q72" s="197"/>
      <c r="R72" s="197"/>
      <c r="S72" s="197"/>
      <c r="T72" s="197"/>
      <c r="U72" s="197"/>
      <c r="AB72" s="128"/>
      <c r="AC72" s="128"/>
    </row>
    <row r="73" spans="1:29" s="129" customFormat="1" ht="15" hidden="1" customHeight="1" x14ac:dyDescent="0.2">
      <c r="A73" s="414"/>
      <c r="B73" s="197"/>
      <c r="C73" s="127"/>
      <c r="D73" s="127"/>
      <c r="E73" s="127"/>
      <c r="F73" s="200"/>
      <c r="G73" s="200" t="e">
        <f t="shared" si="15"/>
        <v>#VALUE!</v>
      </c>
      <c r="H73" s="205" t="e">
        <f t="shared" si="16"/>
        <v>#VALUE!</v>
      </c>
      <c r="I73" s="200" t="e">
        <f t="shared" si="17"/>
        <v>#VALUE!</v>
      </c>
      <c r="J73" s="197"/>
      <c r="K73" s="201"/>
      <c r="L73" s="197"/>
      <c r="M73" s="200" t="e">
        <f t="shared" si="18"/>
        <v>#VALUE!</v>
      </c>
      <c r="N73" s="197"/>
      <c r="O73" s="197"/>
      <c r="P73" s="197"/>
      <c r="Q73" s="197"/>
      <c r="R73" s="197"/>
      <c r="S73" s="197"/>
      <c r="T73" s="197"/>
      <c r="U73" s="197"/>
      <c r="AB73" s="128"/>
      <c r="AC73" s="128"/>
    </row>
    <row r="74" spans="1:29" s="129" customFormat="1" ht="15" hidden="1" customHeight="1" x14ac:dyDescent="0.2">
      <c r="A74" s="414"/>
      <c r="B74" s="197"/>
      <c r="C74" s="127"/>
      <c r="D74" s="127"/>
      <c r="E74" s="127"/>
      <c r="F74" s="200"/>
      <c r="G74" s="200" t="e">
        <f t="shared" si="15"/>
        <v>#VALUE!</v>
      </c>
      <c r="H74" s="205" t="e">
        <f t="shared" si="16"/>
        <v>#VALUE!</v>
      </c>
      <c r="I74" s="200" t="e">
        <f t="shared" si="17"/>
        <v>#VALUE!</v>
      </c>
      <c r="J74" s="197"/>
      <c r="K74" s="201"/>
      <c r="L74" s="197"/>
      <c r="M74" s="200" t="e">
        <f t="shared" si="18"/>
        <v>#VALUE!</v>
      </c>
      <c r="N74" s="197"/>
      <c r="O74" s="197"/>
      <c r="P74" s="197"/>
      <c r="Q74" s="197"/>
      <c r="R74" s="197"/>
      <c r="S74" s="197"/>
      <c r="T74" s="197"/>
      <c r="U74" s="197"/>
      <c r="AB74" s="128"/>
      <c r="AC74" s="128"/>
    </row>
    <row r="75" spans="1:29" s="129" customFormat="1" ht="15" hidden="1" customHeight="1" x14ac:dyDescent="0.2">
      <c r="A75" s="414"/>
      <c r="B75" s="197"/>
      <c r="C75" s="127"/>
      <c r="D75" s="127"/>
      <c r="E75" s="127"/>
      <c r="F75" s="200"/>
      <c r="G75" s="200" t="e">
        <f t="shared" si="15"/>
        <v>#VALUE!</v>
      </c>
      <c r="H75" s="205" t="e">
        <f t="shared" si="16"/>
        <v>#VALUE!</v>
      </c>
      <c r="I75" s="200" t="e">
        <f t="shared" si="17"/>
        <v>#VALUE!</v>
      </c>
      <c r="J75" s="197"/>
      <c r="K75" s="201"/>
      <c r="L75" s="197"/>
      <c r="M75" s="200" t="e">
        <f t="shared" si="18"/>
        <v>#VALUE!</v>
      </c>
      <c r="N75" s="197"/>
      <c r="O75" s="197"/>
      <c r="P75" s="197"/>
      <c r="Q75" s="197"/>
      <c r="R75" s="197"/>
      <c r="S75" s="197"/>
      <c r="T75" s="197"/>
      <c r="U75" s="197"/>
      <c r="AB75" s="128"/>
      <c r="AC75" s="128"/>
    </row>
    <row r="76" spans="1:29" s="129" customFormat="1" ht="15" hidden="1" customHeight="1" x14ac:dyDescent="0.2">
      <c r="A76" s="414"/>
      <c r="B76" s="197"/>
      <c r="C76" s="127"/>
      <c r="D76" s="127"/>
      <c r="E76" s="127"/>
      <c r="F76" s="200"/>
      <c r="G76" s="200" t="e">
        <f t="shared" si="15"/>
        <v>#VALUE!</v>
      </c>
      <c r="H76" s="205" t="e">
        <f t="shared" si="16"/>
        <v>#VALUE!</v>
      </c>
      <c r="I76" s="200" t="e">
        <f t="shared" si="17"/>
        <v>#VALUE!</v>
      </c>
      <c r="J76" s="197"/>
      <c r="K76" s="201"/>
      <c r="L76" s="197"/>
      <c r="M76" s="200" t="e">
        <f t="shared" si="18"/>
        <v>#VALUE!</v>
      </c>
      <c r="N76" s="197"/>
      <c r="O76" s="197"/>
      <c r="P76" s="197"/>
      <c r="Q76" s="197"/>
      <c r="R76" s="197"/>
      <c r="S76" s="197"/>
      <c r="T76" s="197"/>
      <c r="U76" s="197"/>
      <c r="AB76" s="128"/>
      <c r="AC76" s="128"/>
    </row>
    <row r="77" spans="1:29" s="129" customFormat="1" ht="15" hidden="1" customHeight="1" x14ac:dyDescent="0.2">
      <c r="A77" s="414"/>
      <c r="B77" s="197"/>
      <c r="C77" s="127"/>
      <c r="D77" s="127"/>
      <c r="E77" s="127"/>
      <c r="F77" s="200"/>
      <c r="G77" s="200" t="e">
        <f t="shared" si="15"/>
        <v>#VALUE!</v>
      </c>
      <c r="H77" s="205" t="e">
        <f t="shared" si="16"/>
        <v>#VALUE!</v>
      </c>
      <c r="I77" s="200" t="e">
        <f t="shared" si="17"/>
        <v>#VALUE!</v>
      </c>
      <c r="J77" s="197"/>
      <c r="K77" s="201"/>
      <c r="L77" s="197"/>
      <c r="M77" s="200" t="e">
        <f t="shared" si="18"/>
        <v>#VALUE!</v>
      </c>
      <c r="N77" s="197"/>
      <c r="O77" s="197"/>
      <c r="P77" s="197"/>
      <c r="Q77" s="197"/>
      <c r="R77" s="197"/>
      <c r="S77" s="197"/>
      <c r="T77" s="197"/>
      <c r="U77" s="197"/>
      <c r="AB77" s="128"/>
      <c r="AC77" s="128"/>
    </row>
    <row r="78" spans="1:29" s="129" customFormat="1" ht="15" hidden="1" customHeight="1" x14ac:dyDescent="0.2">
      <c r="A78" s="414"/>
      <c r="B78" s="197"/>
      <c r="C78" s="127"/>
      <c r="D78" s="127"/>
      <c r="E78" s="127"/>
      <c r="F78" s="200"/>
      <c r="G78" s="200" t="e">
        <f t="shared" si="15"/>
        <v>#VALUE!</v>
      </c>
      <c r="H78" s="205" t="e">
        <f t="shared" si="16"/>
        <v>#VALUE!</v>
      </c>
      <c r="I78" s="200" t="e">
        <f t="shared" si="17"/>
        <v>#VALUE!</v>
      </c>
      <c r="J78" s="197"/>
      <c r="K78" s="201"/>
      <c r="L78" s="197"/>
      <c r="M78" s="200" t="e">
        <f t="shared" si="18"/>
        <v>#VALUE!</v>
      </c>
      <c r="N78" s="197"/>
      <c r="O78" s="197"/>
      <c r="P78" s="197"/>
      <c r="Q78" s="197"/>
      <c r="R78" s="197"/>
      <c r="S78" s="197"/>
      <c r="T78" s="197"/>
      <c r="U78" s="197"/>
      <c r="AB78" s="128"/>
      <c r="AC78" s="128"/>
    </row>
    <row r="79" spans="1:29" s="129" customFormat="1" ht="15" hidden="1" customHeight="1" x14ac:dyDescent="0.2">
      <c r="A79" s="414"/>
      <c r="B79" s="197"/>
      <c r="C79" s="127"/>
      <c r="D79" s="127"/>
      <c r="E79" s="127"/>
      <c r="F79" s="200"/>
      <c r="G79" s="200" t="e">
        <f t="shared" si="15"/>
        <v>#VALUE!</v>
      </c>
      <c r="H79" s="205" t="e">
        <f t="shared" si="16"/>
        <v>#VALUE!</v>
      </c>
      <c r="I79" s="200" t="e">
        <f t="shared" si="17"/>
        <v>#VALUE!</v>
      </c>
      <c r="J79" s="197"/>
      <c r="K79" s="201"/>
      <c r="L79" s="197"/>
      <c r="M79" s="200" t="e">
        <f t="shared" si="18"/>
        <v>#VALUE!</v>
      </c>
      <c r="N79" s="197"/>
      <c r="O79" s="197"/>
      <c r="P79" s="197"/>
      <c r="Q79" s="197"/>
      <c r="R79" s="197"/>
      <c r="S79" s="197"/>
      <c r="T79" s="197"/>
      <c r="U79" s="197"/>
      <c r="AB79" s="128"/>
      <c r="AC79" s="128"/>
    </row>
    <row r="80" spans="1:29" s="129" customFormat="1" ht="15" hidden="1" customHeight="1" x14ac:dyDescent="0.2">
      <c r="A80" s="414"/>
      <c r="B80" s="197"/>
      <c r="C80" s="127"/>
      <c r="D80" s="127"/>
      <c r="E80" s="127"/>
      <c r="F80" s="197"/>
      <c r="G80" s="200"/>
      <c r="H80" s="205"/>
      <c r="I80" s="200" t="e">
        <f>SUM(I68:I79)</f>
        <v>#VALUE!</v>
      </c>
      <c r="J80" s="197"/>
      <c r="K80" s="201"/>
      <c r="L80" s="197"/>
      <c r="M80" s="200" t="e">
        <f>SUM(M68:M79)</f>
        <v>#VALUE!</v>
      </c>
      <c r="N80" s="197" t="s">
        <v>25</v>
      </c>
      <c r="O80" s="197"/>
      <c r="P80" s="197"/>
      <c r="Q80" s="197"/>
      <c r="R80" s="197"/>
      <c r="S80" s="197"/>
      <c r="T80" s="197"/>
      <c r="U80" s="197"/>
      <c r="AB80" s="128"/>
      <c r="AC80" s="128"/>
    </row>
    <row r="81" spans="1:29" s="129" customFormat="1" ht="15" hidden="1" customHeight="1" x14ac:dyDescent="0.2">
      <c r="A81" s="414"/>
      <c r="B81" s="197"/>
      <c r="C81" s="127"/>
      <c r="D81" s="127"/>
      <c r="E81" s="127"/>
      <c r="F81" s="197"/>
      <c r="G81" s="200"/>
      <c r="H81" s="205" t="e">
        <f>SUM(H68:H79)</f>
        <v>#VALUE!</v>
      </c>
      <c r="I81" s="200" t="e">
        <f>148200/12*H81</f>
        <v>#VALUE!</v>
      </c>
      <c r="J81" s="197" t="s">
        <v>28</v>
      </c>
      <c r="K81" s="201"/>
      <c r="L81" s="197"/>
      <c r="M81" s="200" t="e">
        <f>I81*1.1%</f>
        <v>#VALUE!</v>
      </c>
      <c r="N81" s="197" t="s">
        <v>26</v>
      </c>
      <c r="O81" s="197"/>
      <c r="P81" s="197"/>
      <c r="Q81" s="197"/>
      <c r="R81" s="197"/>
      <c r="S81" s="197"/>
      <c r="T81" s="197"/>
      <c r="U81" s="197"/>
      <c r="AB81" s="128"/>
      <c r="AC81" s="128"/>
    </row>
    <row r="82" spans="1:29" s="127" customFormat="1" hidden="1" x14ac:dyDescent="0.2">
      <c r="A82" s="415"/>
      <c r="B82" s="197"/>
      <c r="F82" s="197"/>
      <c r="G82" s="197"/>
      <c r="H82" s="129"/>
      <c r="I82" s="201"/>
      <c r="J82" s="197"/>
      <c r="K82" s="197"/>
      <c r="L82" s="197"/>
      <c r="M82" s="200" t="e">
        <f>ROUND((M81-M80)/5,2)*5</f>
        <v>#VALUE!</v>
      </c>
      <c r="N82" s="197" t="s">
        <v>22</v>
      </c>
      <c r="O82" s="197"/>
      <c r="P82" s="197"/>
      <c r="Q82" s="197"/>
      <c r="R82" s="197"/>
      <c r="S82" s="197"/>
      <c r="T82" s="197"/>
      <c r="U82" s="197"/>
      <c r="AB82" s="128"/>
      <c r="AC82" s="128"/>
    </row>
    <row r="83" spans="1:29" s="127" customFormat="1" x14ac:dyDescent="0.2">
      <c r="A83" s="196"/>
      <c r="B83" s="196"/>
      <c r="F83" s="196"/>
      <c r="G83" s="196"/>
      <c r="H83" s="196"/>
      <c r="I83" s="196"/>
      <c r="J83" s="196"/>
      <c r="K83" s="196"/>
      <c r="L83" s="196"/>
      <c r="M83" s="196"/>
      <c r="N83" s="196"/>
      <c r="O83" s="196"/>
      <c r="P83" s="196"/>
      <c r="Q83" s="196"/>
      <c r="R83" s="196"/>
      <c r="AB83" s="128"/>
      <c r="AC83" s="128"/>
    </row>
    <row r="84" spans="1:29" s="127" customFormat="1" x14ac:dyDescent="0.2">
      <c r="A84" s="196"/>
      <c r="B84" s="196"/>
      <c r="F84" s="196"/>
      <c r="G84" s="196"/>
      <c r="H84" s="196"/>
      <c r="I84" s="196"/>
      <c r="J84" s="196"/>
      <c r="K84" s="196"/>
      <c r="L84" s="196"/>
      <c r="M84" s="196"/>
      <c r="N84" s="196"/>
      <c r="O84" s="196"/>
      <c r="P84" s="196"/>
      <c r="Q84" s="196"/>
      <c r="R84" s="196"/>
      <c r="AB84" s="128"/>
      <c r="AC84" s="128"/>
    </row>
    <row r="85" spans="1:29" s="127" customFormat="1" x14ac:dyDescent="0.2">
      <c r="B85" s="196"/>
      <c r="F85" s="196"/>
      <c r="G85" s="196"/>
      <c r="H85" s="196"/>
      <c r="I85" s="196"/>
      <c r="J85" s="196"/>
      <c r="K85" s="196"/>
      <c r="L85" s="196"/>
      <c r="M85" s="196"/>
      <c r="N85" s="196"/>
      <c r="O85" s="196"/>
      <c r="P85" s="196"/>
      <c r="Q85" s="196"/>
      <c r="R85" s="196"/>
      <c r="AB85" s="128"/>
      <c r="AC85" s="128"/>
    </row>
    <row r="86" spans="1:29" s="127" customFormat="1" x14ac:dyDescent="0.2">
      <c r="AB86" s="128"/>
      <c r="AC86" s="128"/>
    </row>
    <row r="87" spans="1:29" s="127" customFormat="1" x14ac:dyDescent="0.2">
      <c r="AB87" s="128"/>
      <c r="AC87" s="128"/>
    </row>
    <row r="88" spans="1:29" s="127" customFormat="1" x14ac:dyDescent="0.2">
      <c r="AB88" s="128"/>
      <c r="AC88" s="128"/>
    </row>
    <row r="89" spans="1:29" s="127" customFormat="1" x14ac:dyDescent="0.2">
      <c r="AB89" s="128"/>
      <c r="AC89" s="128"/>
    </row>
    <row r="90" spans="1:29" s="127" customFormat="1" x14ac:dyDescent="0.2">
      <c r="AB90" s="128"/>
      <c r="AC90" s="128"/>
    </row>
    <row r="91" spans="1:29" s="127" customFormat="1" x14ac:dyDescent="0.2">
      <c r="AB91" s="128"/>
      <c r="AC91" s="128"/>
    </row>
    <row r="92" spans="1:29" s="127" customFormat="1" x14ac:dyDescent="0.2">
      <c r="AB92" s="128"/>
      <c r="AC92" s="128"/>
    </row>
    <row r="93" spans="1:29" s="127" customFormat="1" x14ac:dyDescent="0.2">
      <c r="AB93" s="128"/>
      <c r="AC93" s="128"/>
    </row>
    <row r="94" spans="1:29" s="127" customFormat="1" x14ac:dyDescent="0.2">
      <c r="AB94" s="128"/>
      <c r="AC94" s="128"/>
    </row>
    <row r="95" spans="1:29" s="127" customFormat="1" x14ac:dyDescent="0.2">
      <c r="AB95" s="128"/>
      <c r="AC95" s="128"/>
    </row>
    <row r="96" spans="1:29" s="127" customFormat="1" x14ac:dyDescent="0.2">
      <c r="AB96" s="128"/>
      <c r="AC96" s="128"/>
    </row>
    <row r="97" spans="4:31" s="79" customFormat="1" x14ac:dyDescent="0.2">
      <c r="D97" s="195"/>
      <c r="V97" s="114"/>
      <c r="W97" s="114"/>
      <c r="X97" s="114"/>
      <c r="Y97" s="114"/>
      <c r="Z97" s="114"/>
      <c r="AA97" s="114"/>
      <c r="AB97" s="115"/>
      <c r="AC97" s="115"/>
      <c r="AD97" s="127"/>
      <c r="AE97" s="127"/>
    </row>
    <row r="98" spans="4:31" s="79" customFormat="1" x14ac:dyDescent="0.2">
      <c r="D98" s="195"/>
      <c r="V98" s="114"/>
      <c r="W98" s="114"/>
      <c r="X98" s="114"/>
      <c r="Y98" s="114"/>
      <c r="Z98" s="114"/>
      <c r="AA98" s="114"/>
      <c r="AB98" s="115"/>
      <c r="AC98" s="115"/>
      <c r="AD98" s="127"/>
      <c r="AE98" s="127"/>
    </row>
    <row r="99" spans="4:31" s="79" customFormat="1" x14ac:dyDescent="0.2">
      <c r="D99" s="195"/>
      <c r="E99" s="195"/>
      <c r="V99" s="114"/>
      <c r="W99" s="114"/>
      <c r="X99" s="114"/>
      <c r="Y99" s="114"/>
      <c r="Z99" s="114"/>
      <c r="AA99" s="114"/>
      <c r="AB99" s="115"/>
      <c r="AC99" s="115"/>
      <c r="AD99" s="127"/>
      <c r="AE99" s="127"/>
    </row>
    <row r="100" spans="4:31" s="79" customFormat="1" x14ac:dyDescent="0.2">
      <c r="V100" s="114"/>
      <c r="W100" s="114"/>
      <c r="X100" s="114"/>
      <c r="Y100" s="114"/>
      <c r="Z100" s="114"/>
      <c r="AA100" s="114"/>
      <c r="AB100" s="115"/>
      <c r="AC100" s="115"/>
      <c r="AD100" s="127"/>
      <c r="AE100" s="127"/>
    </row>
    <row r="101" spans="4:31" s="79" customFormat="1" x14ac:dyDescent="0.2">
      <c r="V101" s="114"/>
      <c r="W101" s="114"/>
      <c r="X101" s="114"/>
      <c r="Y101" s="114"/>
      <c r="Z101" s="114"/>
      <c r="AA101" s="114"/>
      <c r="AB101" s="115"/>
      <c r="AC101" s="115"/>
      <c r="AD101" s="127"/>
      <c r="AE101" s="127"/>
    </row>
    <row r="102" spans="4:31" s="79" customFormat="1" x14ac:dyDescent="0.2">
      <c r="V102" s="114"/>
      <c r="W102" s="114"/>
      <c r="X102" s="114"/>
      <c r="Y102" s="114"/>
      <c r="Z102" s="114"/>
      <c r="AA102" s="114"/>
      <c r="AB102" s="115"/>
      <c r="AC102" s="115"/>
      <c r="AD102" s="127"/>
      <c r="AE102" s="127"/>
    </row>
    <row r="103" spans="4:31" s="79" customFormat="1" x14ac:dyDescent="0.2">
      <c r="V103" s="114"/>
      <c r="W103" s="114"/>
      <c r="X103" s="114"/>
      <c r="Y103" s="114"/>
      <c r="Z103" s="114"/>
      <c r="AA103" s="114"/>
      <c r="AB103" s="115"/>
      <c r="AC103" s="115"/>
      <c r="AD103" s="127"/>
      <c r="AE103" s="127"/>
    </row>
  </sheetData>
  <sheetProtection algorithmName="SHA-512" hashValue="sZwrpfVQhL2SNsKR3MG8BM33H34M8tORFaglvMA20+Pon+ibvroz5g5nwQiiu46i0qggVcfBs72kF5jVRc1jZA==" saltValue="/x2GUcpFS0DM9hhd/hPNyA==" spinCount="100000" sheet="1" selectLockedCells="1"/>
  <mergeCells count="59">
    <mergeCell ref="C43:K43"/>
    <mergeCell ref="M43:N45"/>
    <mergeCell ref="Q43:T45"/>
    <mergeCell ref="C44:K44"/>
    <mergeCell ref="C45:K45"/>
    <mergeCell ref="S36:T36"/>
    <mergeCell ref="S37:T37"/>
    <mergeCell ref="S38:T38"/>
    <mergeCell ref="S39:T39"/>
    <mergeCell ref="C40:D40"/>
    <mergeCell ref="S40:T40"/>
    <mergeCell ref="S31:T31"/>
    <mergeCell ref="S32:T32"/>
    <mergeCell ref="S33:T33"/>
    <mergeCell ref="S34:T34"/>
    <mergeCell ref="S35:T35"/>
    <mergeCell ref="S26:T26"/>
    <mergeCell ref="S27:T27"/>
    <mergeCell ref="S28:T28"/>
    <mergeCell ref="S29:T29"/>
    <mergeCell ref="S30:T30"/>
    <mergeCell ref="C25:D25"/>
    <mergeCell ref="S25:T25"/>
    <mergeCell ref="K22:K24"/>
    <mergeCell ref="L22:L23"/>
    <mergeCell ref="M22:M23"/>
    <mergeCell ref="Q22:Q23"/>
    <mergeCell ref="R22:R23"/>
    <mergeCell ref="S22:T24"/>
    <mergeCell ref="E23:E24"/>
    <mergeCell ref="F23:F24"/>
    <mergeCell ref="C20:F20"/>
    <mergeCell ref="N22:N23"/>
    <mergeCell ref="O22:O23"/>
    <mergeCell ref="P22:P23"/>
    <mergeCell ref="C22:D24"/>
    <mergeCell ref="E22:F22"/>
    <mergeCell ref="G22:G24"/>
    <mergeCell ref="H22:H24"/>
    <mergeCell ref="I22:I23"/>
    <mergeCell ref="J22:J24"/>
    <mergeCell ref="C17:G18"/>
    <mergeCell ref="K17:M17"/>
    <mergeCell ref="N17:T17"/>
    <mergeCell ref="C19:G19"/>
    <mergeCell ref="N19:T19"/>
    <mergeCell ref="K11:M11"/>
    <mergeCell ref="C13:G14"/>
    <mergeCell ref="K13:M13"/>
    <mergeCell ref="N13:T13"/>
    <mergeCell ref="C15:G16"/>
    <mergeCell ref="K15:M15"/>
    <mergeCell ref="N15:T15"/>
    <mergeCell ref="A3:L4"/>
    <mergeCell ref="S6:T6"/>
    <mergeCell ref="F8:H8"/>
    <mergeCell ref="M8:T8"/>
    <mergeCell ref="C10:E10"/>
    <mergeCell ref="I6:O6"/>
  </mergeCells>
  <conditionalFormatting sqref="Q8:R8">
    <cfRule type="expression" dxfId="68" priority="10" stopIfTrue="1">
      <formula>W17=1</formula>
    </cfRule>
  </conditionalFormatting>
  <conditionalFormatting sqref="S8:T8">
    <cfRule type="expression" dxfId="67" priority="11" stopIfTrue="1">
      <formula>AB17=1</formula>
    </cfRule>
  </conditionalFormatting>
  <conditionalFormatting sqref="E40:O40 H38:J39 L26:M39 Q40:R40 R26:R39 H26:I37">
    <cfRule type="cellIs" dxfId="66" priority="8" stopIfTrue="1" operator="equal">
      <formula>0</formula>
    </cfRule>
  </conditionalFormatting>
  <conditionalFormatting sqref="G10">
    <cfRule type="cellIs" priority="9" stopIfTrue="1" operator="equal">
      <formula>0</formula>
    </cfRule>
  </conditionalFormatting>
  <conditionalFormatting sqref="N8:O8">
    <cfRule type="expression" dxfId="65" priority="12" stopIfTrue="1">
      <formula>U17=1</formula>
    </cfRule>
  </conditionalFormatting>
  <conditionalFormatting sqref="P8">
    <cfRule type="expression" dxfId="64" priority="7" stopIfTrue="1">
      <formula>V17=1</formula>
    </cfRule>
  </conditionalFormatting>
  <conditionalFormatting sqref="P40">
    <cfRule type="cellIs" dxfId="63" priority="6" stopIfTrue="1" operator="equal">
      <formula>0</formula>
    </cfRule>
  </conditionalFormatting>
  <conditionalFormatting sqref="N26:N37">
    <cfRule type="cellIs" dxfId="62" priority="4" stopIfTrue="1" operator="equal">
      <formula>0</formula>
    </cfRule>
    <cfRule type="expression" dxfId="61" priority="5" stopIfTrue="1">
      <formula>$N$24&lt;&gt;""</formula>
    </cfRule>
  </conditionalFormatting>
  <conditionalFormatting sqref="O26:Q37">
    <cfRule type="cellIs" dxfId="60" priority="2" stopIfTrue="1" operator="equal">
      <formula>0</formula>
    </cfRule>
    <cfRule type="expression" dxfId="59" priority="3" stopIfTrue="1">
      <formula>$N$24&lt;&gt;""</formula>
    </cfRule>
  </conditionalFormatting>
  <conditionalFormatting sqref="M8">
    <cfRule type="expression" dxfId="58" priority="13" stopIfTrue="1">
      <formula>N17=1</formula>
    </cfRule>
  </conditionalFormatting>
  <conditionalFormatting sqref="C38 J38">
    <cfRule type="expression" dxfId="57" priority="1" stopIfTrue="1">
      <formula>$E$40+$F$40+$G$40=0</formula>
    </cfRule>
  </conditionalFormatting>
  <printOptions horizontalCentered="1"/>
  <pageMargins left="0.15748031496062992" right="0.15748031496062992" top="0.19685039370078741" bottom="0.19685039370078741" header="0.78740157480314965" footer="0.51181102362204722"/>
  <pageSetup paperSize="9" scale="76"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FFC000"/>
    <pageSetUpPr fitToPage="1"/>
  </sheetPr>
  <dimension ref="A1:AE103"/>
  <sheetViews>
    <sheetView showGridLines="0" showRowColHeaders="0" zoomScaleNormal="100" workbookViewId="0">
      <selection activeCell="E26" sqref="E26"/>
    </sheetView>
  </sheetViews>
  <sheetFormatPr baseColWidth="10" defaultRowHeight="15" x14ac:dyDescent="0.2"/>
  <cols>
    <col min="1" max="1" width="5.42578125" style="28" customWidth="1"/>
    <col min="2" max="2" width="2.42578125" style="28" customWidth="1"/>
    <col min="3" max="3" width="3" style="28" customWidth="1"/>
    <col min="4" max="4" width="6.5703125" style="28" customWidth="1"/>
    <col min="5" max="5" width="12.28515625" style="28" customWidth="1"/>
    <col min="6" max="6" width="13.7109375" style="28" customWidth="1"/>
    <col min="7" max="7" width="11.7109375" style="28" customWidth="1"/>
    <col min="8" max="8" width="10.140625" style="28" customWidth="1"/>
    <col min="9" max="9" width="12.85546875" style="28" customWidth="1"/>
    <col min="10" max="10" width="11.28515625" style="28" customWidth="1"/>
    <col min="11" max="11" width="11.42578125" style="28"/>
    <col min="12" max="12" width="11" style="28" customWidth="1"/>
    <col min="13" max="13" width="10.5703125" style="28" customWidth="1"/>
    <col min="14" max="14" width="11.5703125" style="28" customWidth="1"/>
    <col min="15" max="16" width="12.140625" style="28" customWidth="1"/>
    <col min="17" max="17" width="10.7109375" style="28" customWidth="1"/>
    <col min="18" max="18" width="13.7109375" style="28" customWidth="1"/>
    <col min="19" max="19" width="3.28515625" style="28" customWidth="1"/>
    <col min="20" max="20" width="9.140625" style="28" customWidth="1"/>
    <col min="21" max="21" width="2.42578125" style="28" customWidth="1"/>
    <col min="22" max="22" width="11.42578125" style="114" hidden="1" customWidth="1"/>
    <col min="23" max="23" width="8.42578125" style="114" hidden="1" customWidth="1"/>
    <col min="24" max="24" width="11.42578125" style="114" hidden="1" customWidth="1"/>
    <col min="25" max="27" width="6" style="114" hidden="1" customWidth="1"/>
    <col min="28" max="29" width="11.42578125" style="115" hidden="1" customWidth="1"/>
    <col min="30" max="30" width="11.42578125" style="114" customWidth="1"/>
    <col min="31" max="31" width="11.42578125" style="114"/>
    <col min="32" max="16384" width="11.42578125" style="28"/>
  </cols>
  <sheetData>
    <row r="1" spans="1:29" s="1" customFormat="1" ht="15.75" customHeight="1" x14ac:dyDescent="0.2">
      <c r="M1" s="211"/>
      <c r="N1" s="211"/>
      <c r="O1" s="211"/>
      <c r="P1" s="211"/>
      <c r="Q1" s="211"/>
      <c r="R1" s="211"/>
      <c r="S1" s="211"/>
      <c r="T1" s="211"/>
      <c r="U1" s="211"/>
      <c r="V1" s="412"/>
      <c r="W1" s="412"/>
      <c r="X1" s="412"/>
      <c r="Y1" s="412"/>
      <c r="Z1" s="412"/>
      <c r="AA1" s="412"/>
      <c r="AB1" s="412"/>
      <c r="AC1" s="413"/>
    </row>
    <row r="2" spans="1:29" s="1" customFormat="1" ht="3.75" customHeight="1" x14ac:dyDescent="0.2">
      <c r="B2" s="16"/>
      <c r="C2" s="16"/>
      <c r="D2" s="16"/>
      <c r="E2" s="16"/>
      <c r="F2" s="16"/>
      <c r="G2" s="16"/>
      <c r="H2" s="16"/>
      <c r="I2" s="16"/>
      <c r="J2" s="16"/>
      <c r="K2" s="16"/>
      <c r="L2" s="16"/>
      <c r="M2" s="335"/>
      <c r="N2" s="335"/>
      <c r="O2" s="335"/>
      <c r="P2" s="335"/>
      <c r="Q2" s="335"/>
      <c r="R2" s="335"/>
      <c r="S2" s="335"/>
      <c r="T2" s="335"/>
      <c r="U2" s="336"/>
      <c r="V2" s="211"/>
      <c r="W2" s="211"/>
      <c r="X2" s="211"/>
      <c r="Y2" s="211"/>
      <c r="Z2" s="211"/>
      <c r="AA2" s="211"/>
      <c r="AB2" s="211"/>
    </row>
    <row r="3" spans="1:29" s="1" customFormat="1" ht="8.25" customHeight="1" x14ac:dyDescent="0.2">
      <c r="A3" s="508" t="s">
        <v>215</v>
      </c>
      <c r="B3" s="508"/>
      <c r="C3" s="508"/>
      <c r="D3" s="508"/>
      <c r="E3" s="508"/>
      <c r="F3" s="508"/>
      <c r="G3" s="508"/>
      <c r="H3" s="508"/>
      <c r="I3" s="508"/>
      <c r="J3" s="508"/>
      <c r="K3" s="508"/>
      <c r="L3" s="508"/>
      <c r="M3" s="335"/>
      <c r="N3" s="335"/>
      <c r="O3" s="335"/>
      <c r="P3" s="335"/>
      <c r="Q3" s="335"/>
      <c r="R3" s="335"/>
      <c r="S3" s="335"/>
      <c r="T3" s="335"/>
      <c r="U3" s="336"/>
      <c r="V3" s="211"/>
      <c r="W3" s="211"/>
      <c r="X3" s="211"/>
      <c r="Y3" s="211"/>
      <c r="Z3" s="211"/>
      <c r="AA3" s="211"/>
      <c r="AB3" s="211"/>
    </row>
    <row r="4" spans="1:29" s="1" customFormat="1" ht="9.75" customHeight="1" x14ac:dyDescent="0.2">
      <c r="A4" s="508"/>
      <c r="B4" s="508"/>
      <c r="C4" s="508"/>
      <c r="D4" s="508"/>
      <c r="E4" s="508"/>
      <c r="F4" s="508"/>
      <c r="G4" s="508"/>
      <c r="H4" s="508"/>
      <c r="I4" s="508"/>
      <c r="J4" s="508"/>
      <c r="K4" s="508"/>
      <c r="L4" s="508"/>
      <c r="M4" s="335"/>
      <c r="N4" s="335"/>
      <c r="O4" s="335"/>
      <c r="P4" s="335"/>
      <c r="Q4" s="335"/>
      <c r="R4" s="335"/>
      <c r="S4" s="335"/>
      <c r="T4" s="335"/>
      <c r="U4" s="336"/>
      <c r="V4" s="211"/>
      <c r="W4" s="211"/>
      <c r="X4" s="211"/>
      <c r="Y4" s="211"/>
      <c r="Z4" s="211"/>
      <c r="AA4" s="211"/>
      <c r="AB4" s="211"/>
    </row>
    <row r="5" spans="1:29" ht="6.75" customHeight="1" x14ac:dyDescent="0.2">
      <c r="B5" s="47"/>
      <c r="C5" s="47"/>
      <c r="D5" s="47"/>
      <c r="E5" s="47"/>
      <c r="F5" s="47"/>
      <c r="G5" s="47"/>
      <c r="H5" s="47"/>
      <c r="I5" s="47"/>
      <c r="J5" s="47"/>
      <c r="K5" s="47"/>
      <c r="L5" s="47"/>
      <c r="M5" s="47"/>
      <c r="N5" s="47"/>
      <c r="O5" s="47"/>
      <c r="P5" s="47"/>
      <c r="Q5" s="47"/>
      <c r="R5" s="47"/>
      <c r="S5" s="47"/>
      <c r="T5" s="47"/>
      <c r="U5" s="47"/>
      <c r="V5" s="116"/>
      <c r="W5" s="116"/>
      <c r="X5" s="116"/>
      <c r="Y5" s="116"/>
      <c r="Z5" s="116"/>
      <c r="AA5" s="116"/>
    </row>
    <row r="6" spans="1:29" ht="29.25" customHeight="1" x14ac:dyDescent="0.35">
      <c r="B6" s="47"/>
      <c r="C6" s="46" t="s">
        <v>217</v>
      </c>
      <c r="D6" s="47"/>
      <c r="E6" s="47"/>
      <c r="F6" s="47"/>
      <c r="G6" s="238"/>
      <c r="H6" s="47"/>
      <c r="I6" s="626" t="str">
        <f>IF(SUM(Y26:Y37)=0,"",IF(MAX(Y26:Y37)-MIN(Y26:Y37)&gt;COUNTIF(Y26:Y37,"&gt;0")-1,"Pagamento interrotto del salario. Si prega di utilizzare due schede dei salari!",""))</f>
        <v/>
      </c>
      <c r="J6" s="626"/>
      <c r="K6" s="626"/>
      <c r="L6" s="626"/>
      <c r="M6" s="626"/>
      <c r="N6" s="626"/>
      <c r="O6" s="626"/>
      <c r="P6" s="342"/>
      <c r="Q6" s="342"/>
      <c r="R6" s="342"/>
      <c r="S6" s="548">
        <f>Notifica!J8</f>
        <v>2025</v>
      </c>
      <c r="T6" s="548"/>
      <c r="U6" s="47"/>
      <c r="V6" s="116"/>
      <c r="W6" s="116"/>
      <c r="X6" s="116"/>
      <c r="Y6" s="116"/>
      <c r="Z6" s="116"/>
      <c r="AA6" s="116"/>
    </row>
    <row r="7" spans="1:29" ht="15" customHeight="1" x14ac:dyDescent="0.2">
      <c r="B7" s="47"/>
      <c r="C7" s="47"/>
      <c r="D7" s="47"/>
      <c r="E7" s="47"/>
      <c r="F7" s="47"/>
      <c r="G7" s="47"/>
      <c r="H7" s="47"/>
      <c r="I7" s="47"/>
      <c r="J7" s="47"/>
      <c r="K7" s="47"/>
      <c r="L7" s="47"/>
      <c r="M7" s="47"/>
      <c r="N7" s="47"/>
      <c r="O7" s="47"/>
      <c r="P7" s="47"/>
      <c r="Q7" s="47"/>
      <c r="R7" s="47"/>
      <c r="S7" s="113"/>
      <c r="T7" s="50"/>
      <c r="U7" s="47"/>
      <c r="V7" s="116">
        <f>IF(K19="uomo",1,2)</f>
        <v>2</v>
      </c>
      <c r="W7" s="116" t="str">
        <f>IF(V7=1,"M","F")</f>
        <v>F</v>
      </c>
      <c r="X7" s="116"/>
      <c r="Y7" s="116"/>
      <c r="Z7" s="116"/>
      <c r="AA7" s="116"/>
    </row>
    <row r="8" spans="1:29" ht="18" customHeight="1" x14ac:dyDescent="0.3">
      <c r="B8" s="47"/>
      <c r="C8" s="51" t="s">
        <v>158</v>
      </c>
      <c r="D8" s="47"/>
      <c r="E8" s="47"/>
      <c r="F8" s="590"/>
      <c r="G8" s="590"/>
      <c r="H8" s="590"/>
      <c r="I8" s="51" t="s">
        <v>126</v>
      </c>
      <c r="J8" s="47"/>
      <c r="K8" s="47"/>
      <c r="L8" s="47"/>
      <c r="M8" s="627" t="str">
        <f>IF('Foglio di base'!U40="","RINUNCIA ALLA FRANCHIGIA PER BENEFICIARI DI RENDITE","NON A L'ETA DI RIFERIMENTO!")</f>
        <v>RINUNCIA ALLA FRANCHIGIA PER BENEFICIARI DI RENDITE</v>
      </c>
      <c r="N8" s="628"/>
      <c r="O8" s="628"/>
      <c r="P8" s="628"/>
      <c r="Q8" s="628"/>
      <c r="R8" s="628"/>
      <c r="S8" s="628"/>
      <c r="T8" s="628"/>
      <c r="U8" s="47"/>
      <c r="V8" s="206" t="e">
        <f>YEAR(K17)*12+MONTH(K17)</f>
        <v>#VALUE!</v>
      </c>
      <c r="W8" s="116" t="s">
        <v>14</v>
      </c>
      <c r="X8" s="116"/>
      <c r="Y8" s="116"/>
      <c r="Z8" s="116"/>
      <c r="AA8" s="116"/>
    </row>
    <row r="9" spans="1:29" ht="7.5" customHeight="1" x14ac:dyDescent="0.2">
      <c r="B9" s="47"/>
      <c r="C9" s="22"/>
      <c r="D9" s="22"/>
      <c r="E9" s="22"/>
      <c r="F9" s="22"/>
      <c r="G9" s="22"/>
      <c r="H9" s="47"/>
      <c r="I9" s="22"/>
      <c r="J9" s="22"/>
      <c r="K9" s="22"/>
      <c r="L9" s="22"/>
      <c r="M9" s="22"/>
      <c r="N9" s="22"/>
      <c r="O9" s="22"/>
      <c r="P9" s="22"/>
      <c r="Q9" s="22"/>
      <c r="R9" s="111"/>
      <c r="S9" s="111"/>
      <c r="T9" s="22"/>
      <c r="U9" s="47"/>
      <c r="V9" s="206" t="e">
        <f>IF(V7=1,(V8+65*12),IF(YEAR(K17)&lt;1961,V8+64*12,IF(YEAR(K17)=1961,V8+64*12+3,IF(YEAR(K17)=1962,V8+64*12+6,IF(YEAR(K17)=1963,V8+64*12+9,V8+65*12)))))</f>
        <v>#VALUE!</v>
      </c>
      <c r="W9" s="116" t="s">
        <v>15</v>
      </c>
      <c r="X9" s="116"/>
      <c r="Y9" s="116"/>
      <c r="Z9" s="116"/>
      <c r="AA9" s="116"/>
    </row>
    <row r="10" spans="1:29" ht="19.5" customHeight="1" x14ac:dyDescent="0.2">
      <c r="B10" s="47"/>
      <c r="C10" s="591"/>
      <c r="D10" s="592"/>
      <c r="E10" s="592"/>
      <c r="F10" s="316"/>
      <c r="G10" s="317"/>
      <c r="H10" s="47"/>
      <c r="I10" s="47"/>
      <c r="J10" s="47"/>
      <c r="K10" s="47"/>
      <c r="L10" s="47"/>
      <c r="M10" s="47"/>
      <c r="N10" s="47"/>
      <c r="O10" s="47"/>
      <c r="P10" s="47"/>
      <c r="Q10" s="47"/>
      <c r="R10" s="47"/>
      <c r="S10" s="47"/>
      <c r="T10" s="47"/>
      <c r="U10" s="47"/>
      <c r="V10" s="116"/>
      <c r="W10" s="116"/>
      <c r="X10" s="116"/>
      <c r="Y10" s="116"/>
      <c r="Z10" s="116"/>
      <c r="AA10" s="116"/>
    </row>
    <row r="11" spans="1:29" ht="15.75" customHeight="1" x14ac:dyDescent="0.2">
      <c r="B11" s="47"/>
      <c r="C11" s="369" t="str">
        <f>IF('Foglio di base'!$E$7="","","N° cont. ")</f>
        <v/>
      </c>
      <c r="D11" s="369"/>
      <c r="E11" s="370" t="str">
        <f>IF('Foglio di base'!$E$7="","",'Foglio di base'!$E$7)</f>
        <v/>
      </c>
      <c r="F11" s="369"/>
      <c r="G11" s="369"/>
      <c r="H11" s="47"/>
      <c r="I11" s="86" t="s">
        <v>127</v>
      </c>
      <c r="J11" s="52"/>
      <c r="K11" s="554" t="str">
        <f>IF('Foglio di base'!$D$40="","",'Foglio di base'!$D$40)</f>
        <v/>
      </c>
      <c r="L11" s="554"/>
      <c r="M11" s="554"/>
      <c r="N11" s="410"/>
      <c r="O11" s="410"/>
      <c r="P11" s="410"/>
      <c r="Q11" s="410"/>
      <c r="R11" s="409"/>
      <c r="S11" s="409"/>
      <c r="T11" s="409"/>
      <c r="U11" s="47"/>
      <c r="V11" s="116"/>
      <c r="W11" s="116"/>
      <c r="X11" s="116"/>
      <c r="Y11" s="116"/>
      <c r="Z11" s="116"/>
      <c r="AA11" s="116"/>
    </row>
    <row r="12" spans="1:29" ht="6" customHeight="1" x14ac:dyDescent="0.2">
      <c r="B12" s="47"/>
      <c r="C12" s="314"/>
      <c r="D12" s="314"/>
      <c r="E12" s="314"/>
      <c r="F12" s="314"/>
      <c r="G12" s="314"/>
      <c r="H12" s="47"/>
      <c r="I12" s="32"/>
      <c r="J12" s="52"/>
      <c r="K12" s="314"/>
      <c r="L12" s="314"/>
      <c r="M12" s="314"/>
      <c r="N12" s="410"/>
      <c r="O12" s="410"/>
      <c r="P12" s="410"/>
      <c r="Q12" s="410"/>
      <c r="R12" s="409"/>
      <c r="S12" s="409"/>
      <c r="T12" s="409"/>
      <c r="U12" s="47"/>
      <c r="V12" s="116"/>
      <c r="W12" s="116"/>
      <c r="X12" s="116"/>
      <c r="Y12" s="116"/>
      <c r="Z12" s="116"/>
      <c r="AA12" s="116"/>
    </row>
    <row r="13" spans="1:29" ht="15.75" customHeight="1" x14ac:dyDescent="0.2">
      <c r="B13" s="47"/>
      <c r="C13" s="554" t="str">
        <f>IF('Foglio di base'!$E$11="","",'Foglio di base'!$E$11)</f>
        <v/>
      </c>
      <c r="D13" s="554"/>
      <c r="E13" s="554"/>
      <c r="F13" s="554"/>
      <c r="G13" s="554"/>
      <c r="H13" s="47"/>
      <c r="I13" s="32" t="s">
        <v>85</v>
      </c>
      <c r="J13" s="52"/>
      <c r="K13" s="593" t="str">
        <f>IF('Foglio di base'!$E$40="","",'Foglio di base'!$E$40)</f>
        <v/>
      </c>
      <c r="L13" s="593"/>
      <c r="M13" s="593"/>
      <c r="N13" s="595"/>
      <c r="O13" s="595"/>
      <c r="P13" s="595"/>
      <c r="Q13" s="595"/>
      <c r="R13" s="595"/>
      <c r="S13" s="595"/>
      <c r="T13" s="595"/>
      <c r="U13" s="47"/>
      <c r="V13" s="116"/>
      <c r="W13" s="116"/>
      <c r="X13" s="116"/>
      <c r="Y13" s="116"/>
      <c r="Z13" s="116"/>
      <c r="AA13" s="116"/>
    </row>
    <row r="14" spans="1:29" ht="6" customHeight="1" x14ac:dyDescent="0.2">
      <c r="B14" s="47"/>
      <c r="C14" s="554"/>
      <c r="D14" s="554"/>
      <c r="E14" s="554"/>
      <c r="F14" s="554"/>
      <c r="G14" s="554"/>
      <c r="H14" s="47"/>
      <c r="I14" s="32"/>
      <c r="J14" s="52"/>
      <c r="K14" s="314"/>
      <c r="L14" s="314"/>
      <c r="M14" s="314"/>
      <c r="N14" s="410"/>
      <c r="O14" s="410"/>
      <c r="P14" s="410"/>
      <c r="Q14" s="410"/>
      <c r="R14" s="410"/>
      <c r="S14" s="410"/>
      <c r="T14" s="410"/>
      <c r="U14" s="47"/>
      <c r="V14" s="116"/>
      <c r="W14" s="116"/>
      <c r="X14" s="116"/>
      <c r="Y14" s="116"/>
      <c r="Z14" s="116"/>
      <c r="AA14" s="116"/>
    </row>
    <row r="15" spans="1:29" ht="15.75" customHeight="1" x14ac:dyDescent="0.25">
      <c r="B15" s="47"/>
      <c r="C15" s="554" t="str">
        <f>IF('Foglio di base'!$E$13="","",'Foglio di base'!$E$13)</f>
        <v/>
      </c>
      <c r="D15" s="554"/>
      <c r="E15" s="554"/>
      <c r="F15" s="554"/>
      <c r="G15" s="554"/>
      <c r="H15" s="47"/>
      <c r="I15" s="32" t="s">
        <v>128</v>
      </c>
      <c r="J15" s="52"/>
      <c r="K15" s="593" t="str">
        <f>IF('Foglio di base'!$F$40="","",'Foglio di base'!$F$40)</f>
        <v/>
      </c>
      <c r="L15" s="593"/>
      <c r="M15" s="593"/>
      <c r="N15" s="596" t="str">
        <f>IF(Y15="1a","manca il numero AVS",IF(Y15="1b","il numero AVS deve iniziare con '756'",IF(Y15="1c","il formato del numero AVS non è corretto",IF(Y15="1d","secondo il numero di controllo, il numero AVS non è valido",""))))</f>
        <v/>
      </c>
      <c r="O15" s="596"/>
      <c r="P15" s="596"/>
      <c r="Q15" s="596"/>
      <c r="R15" s="596"/>
      <c r="S15" s="596"/>
      <c r="T15" s="596"/>
      <c r="U15" s="47"/>
      <c r="V15" s="116" t="e">
        <f>IF(W41=0,0,IF(W41=12,0,1))</f>
        <v>#VALUE!</v>
      </c>
      <c r="W15" s="116" t="s">
        <v>97</v>
      </c>
      <c r="X15" s="116"/>
      <c r="Y15" s="116" t="str">
        <f>'Foglio di base'!$Q$40</f>
        <v/>
      </c>
      <c r="Z15" s="196"/>
      <c r="AA15" s="116"/>
    </row>
    <row r="16" spans="1:29" ht="6" customHeight="1" x14ac:dyDescent="0.2">
      <c r="B16" s="47"/>
      <c r="C16" s="554"/>
      <c r="D16" s="554"/>
      <c r="E16" s="554"/>
      <c r="F16" s="554"/>
      <c r="G16" s="554"/>
      <c r="H16" s="47"/>
      <c r="I16" s="32"/>
      <c r="J16" s="52"/>
      <c r="K16" s="314"/>
      <c r="L16" s="314"/>
      <c r="M16" s="314"/>
      <c r="N16" s="410"/>
      <c r="O16" s="410"/>
      <c r="P16" s="410"/>
      <c r="Q16" s="410"/>
      <c r="R16" s="326"/>
      <c r="S16" s="326"/>
      <c r="T16" s="326"/>
      <c r="U16" s="47"/>
      <c r="V16" s="116"/>
      <c r="W16" s="116"/>
      <c r="X16" s="116"/>
      <c r="Y16" s="116"/>
      <c r="Z16" s="116"/>
      <c r="AA16" s="116"/>
    </row>
    <row r="17" spans="2:31" ht="15.75" customHeight="1" x14ac:dyDescent="0.2">
      <c r="B17" s="47"/>
      <c r="C17" s="554" t="str">
        <f>IF('Foglio di base'!$E$15="","",'Foglio di base'!$E$15)</f>
        <v/>
      </c>
      <c r="D17" s="554"/>
      <c r="E17" s="554"/>
      <c r="F17" s="554"/>
      <c r="G17" s="554"/>
      <c r="H17" s="47"/>
      <c r="I17" s="84" t="s">
        <v>129</v>
      </c>
      <c r="J17" s="52"/>
      <c r="K17" s="599" t="str">
        <f>IF('Foglio di base'!$G$40="","",'Foglio di base'!$G$40)</f>
        <v/>
      </c>
      <c r="L17" s="599"/>
      <c r="M17" s="599"/>
      <c r="N17" s="597" t="str">
        <f>IF(Y17="","",IF(Y17="2a","manca la data di nascita",IF(Y17="2b","non tenuto a pagare contributi AVS (utilizzare scheda ’Minorenne')",IF(Y17="2c",CONCATENATE("a partire del mese ",V17," utilizzare una scheda separata","")))))</f>
        <v/>
      </c>
      <c r="O17" s="597"/>
      <c r="P17" s="597"/>
      <c r="Q17" s="597"/>
      <c r="R17" s="597"/>
      <c r="S17" s="597"/>
      <c r="T17" s="597"/>
      <c r="U17" s="47"/>
      <c r="V17" s="207" t="e">
        <f>VLOOKUP((13-W41),AB17:AC28,2)</f>
        <v>#VALUE!</v>
      </c>
      <c r="W17" s="116" t="s">
        <v>8</v>
      </c>
      <c r="X17" s="116"/>
      <c r="Y17" s="116" t="str">
        <f>'Foglio di base'!$R$40</f>
        <v/>
      </c>
      <c r="Z17" s="116"/>
      <c r="AA17" s="116"/>
      <c r="AB17" s="121">
        <v>1</v>
      </c>
      <c r="AC17" s="381" t="s">
        <v>164</v>
      </c>
    </row>
    <row r="18" spans="2:31" ht="6" customHeight="1" x14ac:dyDescent="0.2">
      <c r="B18" s="47"/>
      <c r="C18" s="554"/>
      <c r="D18" s="554"/>
      <c r="E18" s="554"/>
      <c r="F18" s="554"/>
      <c r="G18" s="554"/>
      <c r="H18" s="47"/>
      <c r="I18" s="32"/>
      <c r="J18" s="52"/>
      <c r="K18" s="314"/>
      <c r="L18" s="314"/>
      <c r="M18" s="314"/>
      <c r="N18" s="410"/>
      <c r="O18" s="410"/>
      <c r="P18" s="410"/>
      <c r="Q18" s="410"/>
      <c r="R18" s="409"/>
      <c r="S18" s="409"/>
      <c r="T18" s="409"/>
      <c r="U18" s="47"/>
      <c r="V18" s="116"/>
      <c r="W18" s="116"/>
      <c r="X18" s="116"/>
      <c r="Y18" s="116"/>
      <c r="Z18" s="116"/>
      <c r="AA18" s="116"/>
      <c r="AB18" s="121">
        <v>2</v>
      </c>
      <c r="AC18" s="381" t="s">
        <v>165</v>
      </c>
    </row>
    <row r="19" spans="2:31" ht="19.5" customHeight="1" x14ac:dyDescent="0.2">
      <c r="B19" s="47"/>
      <c r="C19" s="554" t="str">
        <f>IF('Foglio di base'!$E$17="","",'Foglio di base'!$E$17)</f>
        <v/>
      </c>
      <c r="D19" s="554"/>
      <c r="E19" s="554"/>
      <c r="F19" s="554"/>
      <c r="G19" s="554"/>
      <c r="H19" s="47"/>
      <c r="I19" s="32" t="s">
        <v>87</v>
      </c>
      <c r="J19" s="52"/>
      <c r="K19" s="112" t="str">
        <f>IF('Foglio di base'!$H$40="","",IF('Foglio di base'!$H$40="F","donna",IF('Foglio di base'!$H$40="M","uomo")))</f>
        <v/>
      </c>
      <c r="L19" s="314"/>
      <c r="M19" s="315"/>
      <c r="N19" s="598" t="str">
        <f>IF(Y19="3a","manca il sesso",IF(Y19="3b","sesso unicamente ’M' o 'F'",""))</f>
        <v/>
      </c>
      <c r="O19" s="598"/>
      <c r="P19" s="598"/>
      <c r="Q19" s="598"/>
      <c r="R19" s="598"/>
      <c r="S19" s="598"/>
      <c r="T19" s="598"/>
      <c r="U19" s="47"/>
      <c r="V19" s="116"/>
      <c r="W19" s="116"/>
      <c r="X19" s="116"/>
      <c r="Y19" s="116" t="str">
        <f>'Foglio di base'!$S$40</f>
        <v/>
      </c>
      <c r="Z19" s="116"/>
      <c r="AA19" s="116"/>
      <c r="AB19" s="121">
        <v>3</v>
      </c>
      <c r="AC19" s="121" t="s">
        <v>166</v>
      </c>
    </row>
    <row r="20" spans="2:31" ht="9.75" customHeight="1" x14ac:dyDescent="0.2">
      <c r="B20" s="47"/>
      <c r="C20" s="589"/>
      <c r="D20" s="589"/>
      <c r="E20" s="589"/>
      <c r="F20" s="589"/>
      <c r="G20" s="256"/>
      <c r="H20" s="47"/>
      <c r="I20" s="47"/>
      <c r="J20" s="35"/>
      <c r="K20" s="55"/>
      <c r="L20" s="55"/>
      <c r="M20" s="38"/>
      <c r="N20" s="55"/>
      <c r="O20" s="55"/>
      <c r="P20" s="54"/>
      <c r="Q20" s="54"/>
      <c r="R20" s="54"/>
      <c r="S20" s="56"/>
      <c r="T20" s="56"/>
      <c r="U20" s="47"/>
      <c r="V20" s="116"/>
      <c r="W20" s="116"/>
      <c r="X20" s="116"/>
      <c r="Y20" s="116"/>
      <c r="Z20" s="116"/>
      <c r="AA20" s="116"/>
      <c r="AB20" s="121">
        <v>4</v>
      </c>
      <c r="AC20" s="381" t="s">
        <v>167</v>
      </c>
    </row>
    <row r="21" spans="2:31" ht="6" customHeight="1" thickBot="1" x14ac:dyDescent="0.25">
      <c r="B21" s="47"/>
      <c r="C21" s="47"/>
      <c r="D21" s="47"/>
      <c r="E21" s="57"/>
      <c r="F21" s="57"/>
      <c r="G21" s="57"/>
      <c r="H21" s="47"/>
      <c r="I21" s="47"/>
      <c r="J21" s="36"/>
      <c r="K21" s="37"/>
      <c r="L21" s="37"/>
      <c r="M21" s="37"/>
      <c r="N21" s="58"/>
      <c r="O21" s="58"/>
      <c r="P21" s="58"/>
      <c r="Q21" s="58"/>
      <c r="R21" s="58"/>
      <c r="S21" s="58"/>
      <c r="T21" s="58"/>
      <c r="U21" s="47"/>
      <c r="V21" s="116"/>
      <c r="W21" s="116"/>
      <c r="X21" s="116"/>
      <c r="Y21" s="116"/>
      <c r="Z21" s="116"/>
      <c r="AA21" s="116"/>
      <c r="AB21" s="121">
        <v>5</v>
      </c>
      <c r="AC21" s="381" t="s">
        <v>168</v>
      </c>
    </row>
    <row r="22" spans="2:31" ht="30.75" customHeight="1" x14ac:dyDescent="0.2">
      <c r="B22" s="47"/>
      <c r="C22" s="606" t="s">
        <v>130</v>
      </c>
      <c r="D22" s="559"/>
      <c r="E22" s="624" t="s">
        <v>141</v>
      </c>
      <c r="F22" s="625"/>
      <c r="G22" s="556" t="s">
        <v>144</v>
      </c>
      <c r="H22" s="629" t="s">
        <v>145</v>
      </c>
      <c r="I22" s="583" t="s">
        <v>146</v>
      </c>
      <c r="J22" s="612" t="s">
        <v>147</v>
      </c>
      <c r="K22" s="556" t="s">
        <v>148</v>
      </c>
      <c r="L22" s="585" t="s">
        <v>149</v>
      </c>
      <c r="M22" s="586" t="s">
        <v>150</v>
      </c>
      <c r="N22" s="587" t="s">
        <v>151</v>
      </c>
      <c r="O22" s="587" t="s">
        <v>152</v>
      </c>
      <c r="P22" s="587" t="s">
        <v>153</v>
      </c>
      <c r="Q22" s="556" t="s">
        <v>154</v>
      </c>
      <c r="R22" s="585" t="s">
        <v>155</v>
      </c>
      <c r="S22" s="558" t="s">
        <v>156</v>
      </c>
      <c r="T22" s="559"/>
      <c r="U22" s="47"/>
      <c r="V22" s="116"/>
      <c r="W22" s="116"/>
      <c r="X22" s="116"/>
      <c r="Y22" s="116"/>
      <c r="Z22" s="116"/>
      <c r="AA22" s="116"/>
      <c r="AB22" s="121">
        <v>6</v>
      </c>
      <c r="AC22" s="381" t="s">
        <v>169</v>
      </c>
    </row>
    <row r="23" spans="2:31" ht="34.5" customHeight="1" x14ac:dyDescent="0.2">
      <c r="B23" s="47"/>
      <c r="C23" s="560"/>
      <c r="D23" s="561"/>
      <c r="E23" s="556" t="s">
        <v>142</v>
      </c>
      <c r="F23" s="587" t="s">
        <v>143</v>
      </c>
      <c r="G23" s="607"/>
      <c r="H23" s="630"/>
      <c r="I23" s="584"/>
      <c r="J23" s="613"/>
      <c r="K23" s="615"/>
      <c r="L23" s="556"/>
      <c r="M23" s="587"/>
      <c r="N23" s="557"/>
      <c r="O23" s="557"/>
      <c r="P23" s="588"/>
      <c r="Q23" s="557"/>
      <c r="R23" s="556"/>
      <c r="S23" s="560"/>
      <c r="T23" s="561"/>
      <c r="U23" s="47"/>
      <c r="V23" s="116"/>
      <c r="W23" s="116"/>
      <c r="X23" s="116"/>
      <c r="Y23" s="116"/>
      <c r="Z23" s="116"/>
      <c r="AA23" s="116"/>
      <c r="AB23" s="121">
        <v>7</v>
      </c>
      <c r="AC23" s="381" t="s">
        <v>170</v>
      </c>
    </row>
    <row r="24" spans="2:31" s="80" customFormat="1" ht="15" customHeight="1" x14ac:dyDescent="0.2">
      <c r="B24" s="75"/>
      <c r="C24" s="562"/>
      <c r="D24" s="563"/>
      <c r="E24" s="608"/>
      <c r="F24" s="557"/>
      <c r="G24" s="608"/>
      <c r="H24" s="631"/>
      <c r="I24" s="94" t="s">
        <v>29</v>
      </c>
      <c r="J24" s="614"/>
      <c r="K24" s="557"/>
      <c r="L24" s="95" t="s">
        <v>30</v>
      </c>
      <c r="M24" s="95" t="s">
        <v>31</v>
      </c>
      <c r="N24" s="318" t="str">
        <f>IF('Foglio di base'!$I$40="","",'Foglio di base'!$I$40)</f>
        <v/>
      </c>
      <c r="O24" s="318" t="str">
        <f>IF('Foglio di base'!$J$40="","",'Foglio di base'!$J$40)</f>
        <v/>
      </c>
      <c r="P24" s="318" t="str">
        <f>IF('Foglio di base'!$K$40="","",'Foglio di base'!$K$40)</f>
        <v/>
      </c>
      <c r="Q24" s="318" t="str">
        <f>IF('Foglio di base'!$L$40="","",'Foglio di base'!$L$40)</f>
        <v/>
      </c>
      <c r="R24" s="95" t="s">
        <v>99</v>
      </c>
      <c r="S24" s="562"/>
      <c r="T24" s="563"/>
      <c r="U24" s="75"/>
      <c r="V24" s="117"/>
      <c r="W24" s="117"/>
      <c r="X24" s="117"/>
      <c r="Y24" s="117"/>
      <c r="Z24" s="117"/>
      <c r="AA24" s="117"/>
      <c r="AB24" s="121">
        <v>8</v>
      </c>
      <c r="AC24" s="381" t="s">
        <v>171</v>
      </c>
      <c r="AD24" s="118"/>
      <c r="AE24" s="119"/>
    </row>
    <row r="25" spans="2:31" s="61" customFormat="1" x14ac:dyDescent="0.2">
      <c r="B25" s="27"/>
      <c r="C25" s="575"/>
      <c r="D25" s="575"/>
      <c r="E25" s="85">
        <v>1</v>
      </c>
      <c r="F25" s="85">
        <v>2</v>
      </c>
      <c r="G25" s="85">
        <v>3</v>
      </c>
      <c r="H25" s="91">
        <v>4</v>
      </c>
      <c r="I25" s="92">
        <v>5</v>
      </c>
      <c r="J25" s="93">
        <v>6</v>
      </c>
      <c r="K25" s="93">
        <v>7</v>
      </c>
      <c r="L25" s="85">
        <v>8</v>
      </c>
      <c r="M25" s="85">
        <v>9</v>
      </c>
      <c r="N25" s="85">
        <v>10</v>
      </c>
      <c r="O25" s="85">
        <v>11</v>
      </c>
      <c r="P25" s="85">
        <v>12</v>
      </c>
      <c r="Q25" s="85">
        <v>13</v>
      </c>
      <c r="R25" s="85">
        <v>14</v>
      </c>
      <c r="S25" s="580">
        <v>15</v>
      </c>
      <c r="T25" s="581"/>
      <c r="U25" s="27"/>
      <c r="V25" s="120" t="s">
        <v>16</v>
      </c>
      <c r="W25" s="120" t="s">
        <v>9</v>
      </c>
      <c r="X25" s="120" t="s">
        <v>17</v>
      </c>
      <c r="Y25" s="120"/>
      <c r="Z25" s="120"/>
      <c r="AA25" s="120"/>
      <c r="AB25" s="121">
        <v>9</v>
      </c>
      <c r="AC25" s="381" t="s">
        <v>172</v>
      </c>
      <c r="AD25" s="122"/>
      <c r="AE25" s="122"/>
    </row>
    <row r="26" spans="2:31" s="61" customFormat="1" ht="24" customHeight="1" x14ac:dyDescent="0.2">
      <c r="B26" s="27"/>
      <c r="C26" s="59">
        <v>1</v>
      </c>
      <c r="D26" s="76" t="s">
        <v>131</v>
      </c>
      <c r="E26" s="258"/>
      <c r="F26" s="258"/>
      <c r="G26" s="258"/>
      <c r="H26" s="8"/>
      <c r="I26" s="14">
        <f>IF(H26=0,(E26+F26+G26),IF((E26+F26+G26)&lt;1401,0,(E26+F26+G26-H26)))</f>
        <v>0</v>
      </c>
      <c r="J26" s="259"/>
      <c r="K26" s="259"/>
      <c r="L26" s="5">
        <f>E26+F26+J26+K26</f>
        <v>0</v>
      </c>
      <c r="M26" s="39">
        <f t="shared" ref="M26:M37" si="0">ROUND((I26*X26%)/5,2)*5</f>
        <v>0</v>
      </c>
      <c r="N26" s="258">
        <f>IF($N$24="",0,ROUND(($I26*$N$24%)/5,2)*5)</f>
        <v>0</v>
      </c>
      <c r="O26" s="258">
        <f>IF($O$24="",0,ROUND(($I26*$O$24%)/5,2)*5)</f>
        <v>0</v>
      </c>
      <c r="P26" s="258">
        <f>IF($P$24="",0,ROUND(($I26*$P$24%)/5,2)*5)</f>
        <v>0</v>
      </c>
      <c r="Q26" s="258">
        <f>IF($Q$24="",0,ROUND(($I26*$Q$24%)/5,2)*5)</f>
        <v>0</v>
      </c>
      <c r="R26" s="5">
        <f>L26-M26-N26-O26-P26-Q26</f>
        <v>0</v>
      </c>
      <c r="S26" s="573"/>
      <c r="T26" s="574"/>
      <c r="U26" s="27"/>
      <c r="V26" s="382">
        <f>12*$S$6+1</f>
        <v>24301</v>
      </c>
      <c r="W26" s="383" t="e">
        <f>IF($V26&gt;$V$9,1,0)</f>
        <v>#VALUE!</v>
      </c>
      <c r="X26" s="383">
        <f>IF($K$17="",'Foglio di base'!AH7,IF(W26=0,'Foglio di base'!AH7,'Foglio di base'!AH11))</f>
        <v>6.4</v>
      </c>
      <c r="Y26" s="120" t="str">
        <f>IF((E26+F26+G26)=0,"",1)</f>
        <v/>
      </c>
      <c r="Z26" s="120"/>
      <c r="AA26" s="120"/>
      <c r="AB26" s="121">
        <v>10</v>
      </c>
      <c r="AC26" s="381" t="s">
        <v>173</v>
      </c>
      <c r="AD26" s="122"/>
      <c r="AE26" s="122"/>
    </row>
    <row r="27" spans="2:31" s="61" customFormat="1" ht="24" customHeight="1" x14ac:dyDescent="0.2">
      <c r="B27" s="27"/>
      <c r="C27" s="85">
        <v>2</v>
      </c>
      <c r="D27" s="77" t="s">
        <v>0</v>
      </c>
      <c r="E27" s="258"/>
      <c r="F27" s="258"/>
      <c r="G27" s="258"/>
      <c r="H27" s="8"/>
      <c r="I27" s="14">
        <f>IF(H27=0,(E27+F27+G27),IF((E27+F27+G27)&lt;1401,0,(E27+F27+G27-H27)))</f>
        <v>0</v>
      </c>
      <c r="J27" s="259"/>
      <c r="K27" s="259"/>
      <c r="L27" s="39">
        <f>E27+F27+J27+K27</f>
        <v>0</v>
      </c>
      <c r="M27" s="39">
        <f t="shared" si="0"/>
        <v>0</v>
      </c>
      <c r="N27" s="258">
        <f t="shared" ref="N27:N37" si="1">IF($N$24="",0,ROUND(($I27*$N$24%)/5,2)*5)</f>
        <v>0</v>
      </c>
      <c r="O27" s="258">
        <f t="shared" ref="O27:O37" si="2">IF($O$24="",0,ROUND(($I27*$O$24%)/5,2)*5)</f>
        <v>0</v>
      </c>
      <c r="P27" s="258">
        <f t="shared" ref="P27:P37" si="3">IF($P$24="",0,ROUND(($I27*$P$24%)/5,2)*5)</f>
        <v>0</v>
      </c>
      <c r="Q27" s="258">
        <f t="shared" ref="Q27:Q37" si="4">IF($Q$24="",0,ROUND(($I27*$Q$24%)/5,2)*5)</f>
        <v>0</v>
      </c>
      <c r="R27" s="5">
        <f t="shared" ref="R27:R37" si="5">L27-M27-N27-O27-P27-Q27</f>
        <v>0</v>
      </c>
      <c r="S27" s="573"/>
      <c r="T27" s="574"/>
      <c r="U27" s="27"/>
      <c r="V27" s="382">
        <f>12*$S$6+2</f>
        <v>24302</v>
      </c>
      <c r="W27" s="383" t="e">
        <f t="shared" ref="W27:W37" si="6">IF($V27&gt;$V$9,1,0)</f>
        <v>#VALUE!</v>
      </c>
      <c r="X27" s="383">
        <f>IF($K$17="",'Foglio di base'!AH7,IF(W27=0,'Foglio di base'!AH7,'Foglio di base'!AH11))</f>
        <v>6.4</v>
      </c>
      <c r="Y27" s="120" t="str">
        <f>IF((E27+F27+G27)=0,"",2)</f>
        <v/>
      </c>
      <c r="Z27" s="120"/>
      <c r="AA27" s="120"/>
      <c r="AB27" s="121">
        <v>11</v>
      </c>
      <c r="AC27" s="381" t="s">
        <v>174</v>
      </c>
      <c r="AD27" s="122"/>
      <c r="AE27" s="122"/>
    </row>
    <row r="28" spans="2:31" s="61" customFormat="1" ht="24" customHeight="1" x14ac:dyDescent="0.2">
      <c r="B28" s="27"/>
      <c r="C28" s="85">
        <v>3</v>
      </c>
      <c r="D28" s="77" t="s">
        <v>132</v>
      </c>
      <c r="E28" s="258"/>
      <c r="F28" s="258"/>
      <c r="G28" s="258"/>
      <c r="H28" s="8"/>
      <c r="I28" s="14">
        <f t="shared" ref="I28:I37" si="7">IF(H28=0,(E28+F28+G28),IF((E28+F28+G28)&lt;1401,0,(E28+F28+G28-H28)))</f>
        <v>0</v>
      </c>
      <c r="J28" s="259"/>
      <c r="K28" s="259"/>
      <c r="L28" s="39">
        <f t="shared" ref="L28:L37" si="8">E28+F28+J28+K28</f>
        <v>0</v>
      </c>
      <c r="M28" s="39">
        <f t="shared" si="0"/>
        <v>0</v>
      </c>
      <c r="N28" s="258">
        <f t="shared" si="1"/>
        <v>0</v>
      </c>
      <c r="O28" s="258">
        <f t="shared" si="2"/>
        <v>0</v>
      </c>
      <c r="P28" s="258">
        <f t="shared" si="3"/>
        <v>0</v>
      </c>
      <c r="Q28" s="258">
        <f t="shared" si="4"/>
        <v>0</v>
      </c>
      <c r="R28" s="5">
        <f t="shared" si="5"/>
        <v>0</v>
      </c>
      <c r="S28" s="573"/>
      <c r="T28" s="574"/>
      <c r="U28" s="27"/>
      <c r="V28" s="382">
        <f>12*$S$6+3</f>
        <v>24303</v>
      </c>
      <c r="W28" s="383" t="e">
        <f t="shared" si="6"/>
        <v>#VALUE!</v>
      </c>
      <c r="X28" s="383">
        <f>IF($K$17="",'Foglio di base'!AH7,IF(W28=0,'Foglio di base'!AH7,'Foglio di base'!AH11))</f>
        <v>6.4</v>
      </c>
      <c r="Y28" s="120" t="str">
        <f>IF((E28+F28+G28)=0,"",3)</f>
        <v/>
      </c>
      <c r="Z28" s="120"/>
      <c r="AA28" s="120"/>
      <c r="AB28" s="121">
        <v>12</v>
      </c>
      <c r="AC28" s="381" t="s">
        <v>175</v>
      </c>
      <c r="AD28" s="122"/>
      <c r="AE28" s="122"/>
    </row>
    <row r="29" spans="2:31" s="61" customFormat="1" ht="24" customHeight="1" x14ac:dyDescent="0.2">
      <c r="B29" s="27"/>
      <c r="C29" s="85">
        <v>4</v>
      </c>
      <c r="D29" s="77" t="s">
        <v>133</v>
      </c>
      <c r="E29" s="258"/>
      <c r="F29" s="258"/>
      <c r="G29" s="258"/>
      <c r="H29" s="8"/>
      <c r="I29" s="14">
        <f t="shared" si="7"/>
        <v>0</v>
      </c>
      <c r="J29" s="259"/>
      <c r="K29" s="259"/>
      <c r="L29" s="39">
        <f t="shared" si="8"/>
        <v>0</v>
      </c>
      <c r="M29" s="39">
        <f t="shared" si="0"/>
        <v>0</v>
      </c>
      <c r="N29" s="258">
        <f t="shared" si="1"/>
        <v>0</v>
      </c>
      <c r="O29" s="258">
        <f t="shared" si="2"/>
        <v>0</v>
      </c>
      <c r="P29" s="258">
        <f t="shared" si="3"/>
        <v>0</v>
      </c>
      <c r="Q29" s="258">
        <f t="shared" si="4"/>
        <v>0</v>
      </c>
      <c r="R29" s="5">
        <f t="shared" si="5"/>
        <v>0</v>
      </c>
      <c r="S29" s="573"/>
      <c r="T29" s="574"/>
      <c r="U29" s="27"/>
      <c r="V29" s="382">
        <f>12*$S$6+4</f>
        <v>24304</v>
      </c>
      <c r="W29" s="383" t="e">
        <f t="shared" si="6"/>
        <v>#VALUE!</v>
      </c>
      <c r="X29" s="383">
        <f>IF($K$17="",'Foglio di base'!AH7,IF(W29=0,'Foglio di base'!AH7,'Foglio di base'!AH11))</f>
        <v>6.4</v>
      </c>
      <c r="Y29" s="120" t="str">
        <f>IF((E29+F29+G29)=0,"",4)</f>
        <v/>
      </c>
      <c r="Z29" s="120"/>
      <c r="AA29" s="120"/>
      <c r="AB29" s="121"/>
      <c r="AC29" s="115"/>
      <c r="AD29" s="122"/>
      <c r="AE29" s="122"/>
    </row>
    <row r="30" spans="2:31" s="61" customFormat="1" ht="24" customHeight="1" x14ac:dyDescent="0.2">
      <c r="B30" s="27"/>
      <c r="C30" s="85">
        <v>5</v>
      </c>
      <c r="D30" s="77" t="s">
        <v>134</v>
      </c>
      <c r="E30" s="258"/>
      <c r="F30" s="258"/>
      <c r="G30" s="258"/>
      <c r="H30" s="8"/>
      <c r="I30" s="14">
        <f t="shared" si="7"/>
        <v>0</v>
      </c>
      <c r="J30" s="259"/>
      <c r="K30" s="259"/>
      <c r="L30" s="39">
        <f t="shared" si="8"/>
        <v>0</v>
      </c>
      <c r="M30" s="39">
        <f t="shared" si="0"/>
        <v>0</v>
      </c>
      <c r="N30" s="258">
        <f t="shared" si="1"/>
        <v>0</v>
      </c>
      <c r="O30" s="258">
        <f t="shared" si="2"/>
        <v>0</v>
      </c>
      <c r="P30" s="258">
        <f t="shared" si="3"/>
        <v>0</v>
      </c>
      <c r="Q30" s="258">
        <f t="shared" si="4"/>
        <v>0</v>
      </c>
      <c r="R30" s="5">
        <f t="shared" si="5"/>
        <v>0</v>
      </c>
      <c r="S30" s="573"/>
      <c r="T30" s="574"/>
      <c r="U30" s="27"/>
      <c r="V30" s="382">
        <f>12*$S$6+5</f>
        <v>24305</v>
      </c>
      <c r="W30" s="383" t="e">
        <f t="shared" si="6"/>
        <v>#VALUE!</v>
      </c>
      <c r="X30" s="383">
        <f>IF($K$17="",'Foglio di base'!AH7,IF(W30=0,'Foglio di base'!AH7,'Foglio di base'!AH11))</f>
        <v>6.4</v>
      </c>
      <c r="Y30" s="120" t="str">
        <f>IF((E30+F30+G30)=0,"",5)</f>
        <v/>
      </c>
      <c r="Z30" s="120"/>
      <c r="AA30" s="120"/>
      <c r="AB30" s="121"/>
      <c r="AC30" s="121"/>
      <c r="AD30" s="122"/>
      <c r="AE30" s="122"/>
    </row>
    <row r="31" spans="2:31" s="61" customFormat="1" ht="24" customHeight="1" x14ac:dyDescent="0.2">
      <c r="B31" s="27"/>
      <c r="C31" s="85">
        <v>6</v>
      </c>
      <c r="D31" s="77" t="s">
        <v>135</v>
      </c>
      <c r="E31" s="258"/>
      <c r="F31" s="258"/>
      <c r="G31" s="258"/>
      <c r="H31" s="8"/>
      <c r="I31" s="14">
        <f t="shared" si="7"/>
        <v>0</v>
      </c>
      <c r="J31" s="259"/>
      <c r="K31" s="259"/>
      <c r="L31" s="39">
        <f t="shared" si="8"/>
        <v>0</v>
      </c>
      <c r="M31" s="39">
        <f t="shared" si="0"/>
        <v>0</v>
      </c>
      <c r="N31" s="258">
        <f t="shared" si="1"/>
        <v>0</v>
      </c>
      <c r="O31" s="258">
        <f t="shared" si="2"/>
        <v>0</v>
      </c>
      <c r="P31" s="258">
        <f t="shared" si="3"/>
        <v>0</v>
      </c>
      <c r="Q31" s="258">
        <f t="shared" si="4"/>
        <v>0</v>
      </c>
      <c r="R31" s="5">
        <f t="shared" si="5"/>
        <v>0</v>
      </c>
      <c r="S31" s="573"/>
      <c r="T31" s="574"/>
      <c r="U31" s="27"/>
      <c r="V31" s="382">
        <f>12*$S$6+6</f>
        <v>24306</v>
      </c>
      <c r="W31" s="383" t="e">
        <f t="shared" si="6"/>
        <v>#VALUE!</v>
      </c>
      <c r="X31" s="383">
        <f>IF($K$17="",'Foglio di base'!AH7,IF(W31=0,'Foglio di base'!AH7,'Foglio di base'!AH11))</f>
        <v>6.4</v>
      </c>
      <c r="Y31" s="120" t="str">
        <f>IF((E31+F31+G31)=0,"",6)</f>
        <v/>
      </c>
      <c r="Z31" s="120"/>
      <c r="AA31" s="120"/>
      <c r="AB31" s="121"/>
      <c r="AC31" s="121"/>
      <c r="AD31" s="122"/>
      <c r="AE31" s="122"/>
    </row>
    <row r="32" spans="2:31" s="61" customFormat="1" ht="24" customHeight="1" x14ac:dyDescent="0.2">
      <c r="B32" s="27"/>
      <c r="C32" s="85">
        <v>7</v>
      </c>
      <c r="D32" s="77" t="s">
        <v>136</v>
      </c>
      <c r="E32" s="258"/>
      <c r="F32" s="258"/>
      <c r="G32" s="258"/>
      <c r="H32" s="8"/>
      <c r="I32" s="14">
        <f t="shared" si="7"/>
        <v>0</v>
      </c>
      <c r="J32" s="259"/>
      <c r="K32" s="259"/>
      <c r="L32" s="39">
        <f t="shared" si="8"/>
        <v>0</v>
      </c>
      <c r="M32" s="39">
        <f t="shared" si="0"/>
        <v>0</v>
      </c>
      <c r="N32" s="258">
        <f t="shared" si="1"/>
        <v>0</v>
      </c>
      <c r="O32" s="258">
        <f t="shared" si="2"/>
        <v>0</v>
      </c>
      <c r="P32" s="258">
        <f t="shared" si="3"/>
        <v>0</v>
      </c>
      <c r="Q32" s="258">
        <f t="shared" si="4"/>
        <v>0</v>
      </c>
      <c r="R32" s="5">
        <f t="shared" si="5"/>
        <v>0</v>
      </c>
      <c r="S32" s="573"/>
      <c r="T32" s="574"/>
      <c r="U32" s="27"/>
      <c r="V32" s="382">
        <f>12*$S$6+7</f>
        <v>24307</v>
      </c>
      <c r="W32" s="383" t="e">
        <f t="shared" si="6"/>
        <v>#VALUE!</v>
      </c>
      <c r="X32" s="383">
        <f>IF($K$17="",'Foglio di base'!AH7,IF(W32=0,'Foglio di base'!AH7,'Foglio di base'!AH11))</f>
        <v>6.4</v>
      </c>
      <c r="Y32" s="120" t="str">
        <f>IF((E32+F32+G32)=0,"",7)</f>
        <v/>
      </c>
      <c r="Z32" s="120"/>
      <c r="AA32" s="120"/>
      <c r="AB32" s="121"/>
      <c r="AC32" s="121"/>
      <c r="AD32" s="122"/>
      <c r="AE32" s="122"/>
    </row>
    <row r="33" spans="1:31" s="61" customFormat="1" ht="24" customHeight="1" x14ac:dyDescent="0.2">
      <c r="B33" s="27"/>
      <c r="C33" s="85">
        <v>8</v>
      </c>
      <c r="D33" s="77" t="s">
        <v>137</v>
      </c>
      <c r="E33" s="258"/>
      <c r="F33" s="258"/>
      <c r="G33" s="258"/>
      <c r="H33" s="8"/>
      <c r="I33" s="14">
        <f t="shared" si="7"/>
        <v>0</v>
      </c>
      <c r="J33" s="259"/>
      <c r="K33" s="259"/>
      <c r="L33" s="39">
        <f t="shared" si="8"/>
        <v>0</v>
      </c>
      <c r="M33" s="39">
        <f t="shared" si="0"/>
        <v>0</v>
      </c>
      <c r="N33" s="258">
        <f t="shared" si="1"/>
        <v>0</v>
      </c>
      <c r="O33" s="258">
        <f t="shared" si="2"/>
        <v>0</v>
      </c>
      <c r="P33" s="258">
        <f t="shared" si="3"/>
        <v>0</v>
      </c>
      <c r="Q33" s="258">
        <f t="shared" si="4"/>
        <v>0</v>
      </c>
      <c r="R33" s="5">
        <f t="shared" si="5"/>
        <v>0</v>
      </c>
      <c r="S33" s="573"/>
      <c r="T33" s="574"/>
      <c r="U33" s="27"/>
      <c r="V33" s="382">
        <f>12*$S$6+8</f>
        <v>24308</v>
      </c>
      <c r="W33" s="383" t="e">
        <f t="shared" si="6"/>
        <v>#VALUE!</v>
      </c>
      <c r="X33" s="383">
        <f>IF($K$17="",'Foglio di base'!AH7,IF(W33=0,'Foglio di base'!AH7,'Foglio di base'!AH11))</f>
        <v>6.4</v>
      </c>
      <c r="Y33" s="120" t="str">
        <f>IF((E33+F33+G33)=0,"",8)</f>
        <v/>
      </c>
      <c r="Z33" s="120"/>
      <c r="AA33" s="120"/>
      <c r="AB33" s="121"/>
      <c r="AC33" s="121"/>
      <c r="AD33" s="122"/>
      <c r="AE33" s="122"/>
    </row>
    <row r="34" spans="1:31" s="61" customFormat="1" ht="24" customHeight="1" x14ac:dyDescent="0.2">
      <c r="B34" s="27"/>
      <c r="C34" s="85">
        <v>9</v>
      </c>
      <c r="D34" s="77" t="s">
        <v>138</v>
      </c>
      <c r="E34" s="258"/>
      <c r="F34" s="258"/>
      <c r="G34" s="258"/>
      <c r="H34" s="8"/>
      <c r="I34" s="14">
        <f t="shared" si="7"/>
        <v>0</v>
      </c>
      <c r="J34" s="259"/>
      <c r="K34" s="259"/>
      <c r="L34" s="39">
        <f t="shared" si="8"/>
        <v>0</v>
      </c>
      <c r="M34" s="39">
        <f t="shared" si="0"/>
        <v>0</v>
      </c>
      <c r="N34" s="258">
        <f t="shared" si="1"/>
        <v>0</v>
      </c>
      <c r="O34" s="258">
        <f t="shared" si="2"/>
        <v>0</v>
      </c>
      <c r="P34" s="258">
        <f t="shared" si="3"/>
        <v>0</v>
      </c>
      <c r="Q34" s="258">
        <f t="shared" si="4"/>
        <v>0</v>
      </c>
      <c r="R34" s="5">
        <f t="shared" si="5"/>
        <v>0</v>
      </c>
      <c r="S34" s="573"/>
      <c r="T34" s="574"/>
      <c r="U34" s="27"/>
      <c r="V34" s="382">
        <f>12*$S$6+9</f>
        <v>24309</v>
      </c>
      <c r="W34" s="383" t="e">
        <f t="shared" si="6"/>
        <v>#VALUE!</v>
      </c>
      <c r="X34" s="383">
        <f>IF($K$17="",'Foglio di base'!AH7,IF(W34=0,'Foglio di base'!AH7,'Foglio di base'!AH11))</f>
        <v>6.4</v>
      </c>
      <c r="Y34" s="120" t="str">
        <f>IF((E34+F34+G34)=0,"",9)</f>
        <v/>
      </c>
      <c r="Z34" s="120"/>
      <c r="AA34" s="120"/>
      <c r="AB34" s="121"/>
      <c r="AC34" s="121"/>
      <c r="AD34" s="122"/>
      <c r="AE34" s="122"/>
    </row>
    <row r="35" spans="1:31" s="61" customFormat="1" ht="24" customHeight="1" x14ac:dyDescent="0.2">
      <c r="B35" s="27"/>
      <c r="C35" s="85">
        <v>10</v>
      </c>
      <c r="D35" s="77" t="s">
        <v>139</v>
      </c>
      <c r="E35" s="258"/>
      <c r="F35" s="258"/>
      <c r="G35" s="258"/>
      <c r="H35" s="8"/>
      <c r="I35" s="14">
        <f t="shared" si="7"/>
        <v>0</v>
      </c>
      <c r="J35" s="259"/>
      <c r="K35" s="259"/>
      <c r="L35" s="39">
        <f t="shared" si="8"/>
        <v>0</v>
      </c>
      <c r="M35" s="39">
        <f t="shared" si="0"/>
        <v>0</v>
      </c>
      <c r="N35" s="258">
        <f t="shared" si="1"/>
        <v>0</v>
      </c>
      <c r="O35" s="258">
        <f t="shared" si="2"/>
        <v>0</v>
      </c>
      <c r="P35" s="258">
        <f t="shared" si="3"/>
        <v>0</v>
      </c>
      <c r="Q35" s="258">
        <f t="shared" si="4"/>
        <v>0</v>
      </c>
      <c r="R35" s="5">
        <f t="shared" si="5"/>
        <v>0</v>
      </c>
      <c r="S35" s="573"/>
      <c r="T35" s="574"/>
      <c r="U35" s="27"/>
      <c r="V35" s="382">
        <f>12*$S$6+10</f>
        <v>24310</v>
      </c>
      <c r="W35" s="383" t="e">
        <f t="shared" si="6"/>
        <v>#VALUE!</v>
      </c>
      <c r="X35" s="383">
        <f>IF($K$17="",'Foglio di base'!AH7,IF(W35=0,'Foglio di base'!AH7,'Foglio di base'!AH11))</f>
        <v>6.4</v>
      </c>
      <c r="Y35" s="120" t="str">
        <f>IF((E35+F35+G35)=0,"",10)</f>
        <v/>
      </c>
      <c r="Z35" s="120"/>
      <c r="AA35" s="120"/>
      <c r="AB35" s="121"/>
      <c r="AC35" s="121"/>
      <c r="AD35" s="122"/>
      <c r="AE35" s="122"/>
    </row>
    <row r="36" spans="1:31" s="61" customFormat="1" ht="24" customHeight="1" x14ac:dyDescent="0.2">
      <c r="B36" s="27"/>
      <c r="C36" s="85">
        <v>11</v>
      </c>
      <c r="D36" s="77" t="s">
        <v>6</v>
      </c>
      <c r="E36" s="258"/>
      <c r="F36" s="258"/>
      <c r="G36" s="258"/>
      <c r="H36" s="8"/>
      <c r="I36" s="14">
        <f t="shared" si="7"/>
        <v>0</v>
      </c>
      <c r="J36" s="259"/>
      <c r="K36" s="259"/>
      <c r="L36" s="39">
        <f t="shared" si="8"/>
        <v>0</v>
      </c>
      <c r="M36" s="39">
        <f t="shared" si="0"/>
        <v>0</v>
      </c>
      <c r="N36" s="258">
        <f t="shared" si="1"/>
        <v>0</v>
      </c>
      <c r="O36" s="258">
        <f t="shared" si="2"/>
        <v>0</v>
      </c>
      <c r="P36" s="258">
        <f t="shared" si="3"/>
        <v>0</v>
      </c>
      <c r="Q36" s="258">
        <f t="shared" si="4"/>
        <v>0</v>
      </c>
      <c r="R36" s="5">
        <f t="shared" si="5"/>
        <v>0</v>
      </c>
      <c r="S36" s="573"/>
      <c r="T36" s="574"/>
      <c r="U36" s="27"/>
      <c r="V36" s="382">
        <f>12*$S$6+11</f>
        <v>24311</v>
      </c>
      <c r="W36" s="383" t="e">
        <f t="shared" si="6"/>
        <v>#VALUE!</v>
      </c>
      <c r="X36" s="383">
        <f>IF($K$17="",'Foglio di base'!AH7,IF(W36=0,'Foglio di base'!AH7,'Foglio di base'!AH11))</f>
        <v>6.4</v>
      </c>
      <c r="Y36" s="120" t="str">
        <f>IF((E36+F36+G36)=0,"",11)</f>
        <v/>
      </c>
      <c r="Z36" s="120"/>
      <c r="AA36" s="120"/>
      <c r="AB36" s="121"/>
      <c r="AC36" s="121"/>
      <c r="AD36" s="122"/>
      <c r="AE36" s="122"/>
    </row>
    <row r="37" spans="1:31" s="61" customFormat="1" ht="24" customHeight="1" thickBot="1" x14ac:dyDescent="0.25">
      <c r="B37" s="27"/>
      <c r="C37" s="85">
        <v>12</v>
      </c>
      <c r="D37" s="78" t="s">
        <v>140</v>
      </c>
      <c r="E37" s="258"/>
      <c r="F37" s="258"/>
      <c r="G37" s="258"/>
      <c r="H37" s="8"/>
      <c r="I37" s="90">
        <f t="shared" si="7"/>
        <v>0</v>
      </c>
      <c r="J37" s="259"/>
      <c r="K37" s="259"/>
      <c r="L37" s="39">
        <f t="shared" si="8"/>
        <v>0</v>
      </c>
      <c r="M37" s="39">
        <f t="shared" si="0"/>
        <v>0</v>
      </c>
      <c r="N37" s="258">
        <f t="shared" si="1"/>
        <v>0</v>
      </c>
      <c r="O37" s="258">
        <f t="shared" si="2"/>
        <v>0</v>
      </c>
      <c r="P37" s="258">
        <f t="shared" si="3"/>
        <v>0</v>
      </c>
      <c r="Q37" s="258">
        <f t="shared" si="4"/>
        <v>0</v>
      </c>
      <c r="R37" s="5">
        <f t="shared" si="5"/>
        <v>0</v>
      </c>
      <c r="S37" s="573"/>
      <c r="T37" s="574"/>
      <c r="U37" s="27"/>
      <c r="V37" s="382">
        <f>12*$S$6+12</f>
        <v>24312</v>
      </c>
      <c r="W37" s="383" t="e">
        <f t="shared" si="6"/>
        <v>#VALUE!</v>
      </c>
      <c r="X37" s="383">
        <f>IF($K$17="",'Foglio di base'!AH7,IF(W37=0,'Foglio di base'!AH7,'Foglio di base'!AH11))</f>
        <v>6.4</v>
      </c>
      <c r="Y37" s="120" t="str">
        <f>IF((E37+F37+G37)=0,"",12)</f>
        <v/>
      </c>
      <c r="Z37" s="120"/>
      <c r="AA37" s="120"/>
      <c r="AB37" s="121"/>
      <c r="AC37" s="121"/>
      <c r="AD37" s="122"/>
      <c r="AE37" s="122"/>
    </row>
    <row r="38" spans="1:31" s="66" customFormat="1" ht="16.5" customHeight="1" x14ac:dyDescent="0.2">
      <c r="B38" s="27"/>
      <c r="C38" s="62" t="e">
        <f>IF(M82&gt;=-1,"",IF((E37+F37+G37)&lt;&gt;0,"Al dipendente vanno rimborsati:","Se è l'ultimo versamento del salario, al dipendente vanno rimborsati:"))</f>
        <v>#VALUE!</v>
      </c>
      <c r="D38" s="63"/>
      <c r="E38" s="64"/>
      <c r="F38" s="64"/>
      <c r="G38" s="64"/>
      <c r="H38" s="43"/>
      <c r="I38" s="40"/>
      <c r="J38" s="45" t="e">
        <f>IF(M82&lt;0,"contributi AD pagati in più","")</f>
        <v>#VALUE!</v>
      </c>
      <c r="K38" s="65"/>
      <c r="L38" s="43"/>
      <c r="M38" s="44" t="str">
        <f>IF(K17="","",IF(M82&gt;=-0.05,0,M82))</f>
        <v/>
      </c>
      <c r="N38" s="64"/>
      <c r="O38" s="64"/>
      <c r="P38" s="64"/>
      <c r="Q38" s="64"/>
      <c r="R38" s="43"/>
      <c r="S38" s="579"/>
      <c r="T38" s="579"/>
      <c r="U38" s="27"/>
      <c r="V38" s="208"/>
      <c r="W38" s="209"/>
      <c r="X38" s="120"/>
      <c r="Y38" s="120"/>
      <c r="Z38" s="120"/>
      <c r="AA38" s="120"/>
      <c r="AB38" s="123"/>
      <c r="AC38" s="123"/>
      <c r="AD38" s="124"/>
      <c r="AE38" s="124"/>
    </row>
    <row r="39" spans="1:31" s="66" customFormat="1" ht="16.5" customHeight="1" thickBot="1" x14ac:dyDescent="0.25">
      <c r="B39" s="27"/>
      <c r="C39" s="67"/>
      <c r="D39" s="68"/>
      <c r="E39" s="69"/>
      <c r="F39" s="69"/>
      <c r="G39" s="69"/>
      <c r="H39" s="40"/>
      <c r="I39" s="40"/>
      <c r="J39" s="42"/>
      <c r="K39" s="70"/>
      <c r="L39" s="40"/>
      <c r="M39" s="41"/>
      <c r="N39" s="69"/>
      <c r="O39" s="69"/>
      <c r="P39" s="69"/>
      <c r="Q39" s="69"/>
      <c r="R39" s="40"/>
      <c r="S39" s="582"/>
      <c r="T39" s="582"/>
      <c r="U39" s="27"/>
      <c r="V39" s="208"/>
      <c r="W39" s="209"/>
      <c r="X39" s="120"/>
      <c r="Y39" s="120"/>
      <c r="Z39" s="120"/>
      <c r="AA39" s="120"/>
      <c r="AB39" s="123"/>
      <c r="AC39" s="123"/>
      <c r="AD39" s="124"/>
      <c r="AE39" s="124"/>
    </row>
    <row r="40" spans="1:31" ht="22.5" customHeight="1" thickBot="1" x14ac:dyDescent="0.25">
      <c r="B40" s="47"/>
      <c r="C40" s="622" t="s">
        <v>159</v>
      </c>
      <c r="D40" s="623"/>
      <c r="E40" s="6">
        <f t="shared" ref="E40:L40" si="9">SUM(E26:E37)</f>
        <v>0</v>
      </c>
      <c r="F40" s="6">
        <f t="shared" si="9"/>
        <v>0</v>
      </c>
      <c r="G40" s="71">
        <f t="shared" si="9"/>
        <v>0</v>
      </c>
      <c r="H40" s="71">
        <f t="shared" si="9"/>
        <v>0</v>
      </c>
      <c r="I40" s="72">
        <f>IF((E40+F40+G40-H40)&lt;0,0,IF(Y17="2b",0,(E40+F40+G40-H40)))</f>
        <v>0</v>
      </c>
      <c r="J40" s="60">
        <f t="shared" si="9"/>
        <v>0</v>
      </c>
      <c r="K40" s="60">
        <f t="shared" si="9"/>
        <v>0</v>
      </c>
      <c r="L40" s="6">
        <f t="shared" si="9"/>
        <v>0</v>
      </c>
      <c r="M40" s="6">
        <f>IF(I40=0,0,SUM(M26:M39))</f>
        <v>0</v>
      </c>
      <c r="N40" s="6">
        <f>SUM(N26:N37)</f>
        <v>0</v>
      </c>
      <c r="O40" s="6">
        <f>SUM(O26:O37)</f>
        <v>0</v>
      </c>
      <c r="P40" s="6">
        <f>SUM(P26:P37)</f>
        <v>0</v>
      </c>
      <c r="Q40" s="6">
        <f>SUM(Q26:Q37)</f>
        <v>0</v>
      </c>
      <c r="R40" s="6">
        <f>L40-SUM(M40:Q40)</f>
        <v>0</v>
      </c>
      <c r="S40" s="573"/>
      <c r="T40" s="574"/>
      <c r="U40" s="47"/>
      <c r="V40" s="210"/>
      <c r="W40" s="120"/>
      <c r="X40" s="120"/>
      <c r="Y40" s="120"/>
      <c r="Z40" s="120"/>
      <c r="AA40" s="120"/>
    </row>
    <row r="41" spans="1:31" ht="9.75" customHeight="1" x14ac:dyDescent="0.25">
      <c r="B41" s="47"/>
      <c r="C41" s="73"/>
      <c r="D41" s="51"/>
      <c r="E41" s="47"/>
      <c r="F41" s="47"/>
      <c r="G41" s="47"/>
      <c r="H41" s="47"/>
      <c r="I41" s="47"/>
      <c r="J41" s="47"/>
      <c r="K41" s="47"/>
      <c r="L41" s="47"/>
      <c r="M41" s="47"/>
      <c r="N41" s="47"/>
      <c r="O41" s="47"/>
      <c r="P41" s="47"/>
      <c r="Q41" s="47"/>
      <c r="R41" s="74"/>
      <c r="S41" s="74"/>
      <c r="T41" s="74"/>
      <c r="U41" s="47"/>
      <c r="W41" s="114" t="e">
        <f>SUM(W26:W40)</f>
        <v>#VALUE!</v>
      </c>
      <c r="X41" s="120">
        <f>IF($K$17="",'Foglio di base'!AH7,IF(W41=0,'Foglio di base'!AH7,'Foglio di base'!AH11))</f>
        <v>6.4</v>
      </c>
      <c r="Y41" s="120"/>
      <c r="Z41" s="120"/>
      <c r="AA41" s="120"/>
    </row>
    <row r="42" spans="1:31" s="103" customFormat="1" ht="15.75" customHeight="1" x14ac:dyDescent="0.2">
      <c r="B42" s="104"/>
      <c r="C42" s="105" t="s">
        <v>160</v>
      </c>
      <c r="D42" s="106"/>
      <c r="E42" s="105"/>
      <c r="F42" s="105"/>
      <c r="G42" s="107"/>
      <c r="H42" s="107"/>
      <c r="I42" s="107"/>
      <c r="J42" s="107"/>
      <c r="K42" s="107"/>
      <c r="L42" s="105"/>
      <c r="M42" s="105" t="s">
        <v>162</v>
      </c>
      <c r="N42" s="105"/>
      <c r="O42" s="105"/>
      <c r="P42" s="105"/>
      <c r="Q42" s="105" t="s">
        <v>163</v>
      </c>
      <c r="R42" s="104"/>
      <c r="S42" s="104"/>
      <c r="T42" s="104"/>
      <c r="U42" s="104"/>
      <c r="V42" s="125"/>
      <c r="W42" s="125" t="s">
        <v>19</v>
      </c>
      <c r="X42" s="125"/>
      <c r="Y42" s="125"/>
      <c r="Z42" s="125"/>
      <c r="AA42" s="125"/>
      <c r="AB42" s="126"/>
      <c r="AC42" s="126"/>
      <c r="AD42" s="125"/>
      <c r="AE42" s="125"/>
    </row>
    <row r="43" spans="1:31" ht="15" customHeight="1" x14ac:dyDescent="0.2">
      <c r="B43" s="47"/>
      <c r="C43" s="616"/>
      <c r="D43" s="617"/>
      <c r="E43" s="617"/>
      <c r="F43" s="617"/>
      <c r="G43" s="617"/>
      <c r="H43" s="617"/>
      <c r="I43" s="617"/>
      <c r="J43" s="617"/>
      <c r="K43" s="618"/>
      <c r="L43" s="49"/>
      <c r="M43" s="600"/>
      <c r="N43" s="601"/>
      <c r="O43" s="47"/>
      <c r="P43" s="47"/>
      <c r="Q43" s="564"/>
      <c r="R43" s="565"/>
      <c r="S43" s="565"/>
      <c r="T43" s="566"/>
      <c r="U43" s="47"/>
    </row>
    <row r="44" spans="1:31" ht="15" customHeight="1" x14ac:dyDescent="0.2">
      <c r="B44" s="47"/>
      <c r="C44" s="619"/>
      <c r="D44" s="620"/>
      <c r="E44" s="620"/>
      <c r="F44" s="620"/>
      <c r="G44" s="620"/>
      <c r="H44" s="620"/>
      <c r="I44" s="620"/>
      <c r="J44" s="620"/>
      <c r="K44" s="621"/>
      <c r="L44" s="49"/>
      <c r="M44" s="602"/>
      <c r="N44" s="603"/>
      <c r="O44" s="47"/>
      <c r="P44" s="47"/>
      <c r="Q44" s="567"/>
      <c r="R44" s="568"/>
      <c r="S44" s="568"/>
      <c r="T44" s="569"/>
      <c r="U44" s="47"/>
    </row>
    <row r="45" spans="1:31" ht="15" customHeight="1" x14ac:dyDescent="0.2">
      <c r="B45" s="47"/>
      <c r="C45" s="576"/>
      <c r="D45" s="577"/>
      <c r="E45" s="577"/>
      <c r="F45" s="577"/>
      <c r="G45" s="577"/>
      <c r="H45" s="577"/>
      <c r="I45" s="577"/>
      <c r="J45" s="577"/>
      <c r="K45" s="578"/>
      <c r="L45" s="47"/>
      <c r="M45" s="604"/>
      <c r="N45" s="605"/>
      <c r="O45" s="47"/>
      <c r="P45" s="47"/>
      <c r="Q45" s="570"/>
      <c r="R45" s="571"/>
      <c r="S45" s="571"/>
      <c r="T45" s="572"/>
      <c r="U45" s="47"/>
    </row>
    <row r="46" spans="1:31" ht="7.5" customHeight="1" x14ac:dyDescent="0.2">
      <c r="B46" s="47"/>
      <c r="C46" s="319"/>
      <c r="D46" s="319"/>
      <c r="E46" s="319"/>
      <c r="F46" s="319"/>
      <c r="G46" s="319"/>
      <c r="H46" s="319"/>
      <c r="I46" s="319"/>
      <c r="J46" s="319"/>
      <c r="K46" s="319"/>
      <c r="L46" s="52"/>
      <c r="M46" s="257"/>
      <c r="N46" s="257"/>
      <c r="O46" s="52"/>
      <c r="P46" s="320"/>
      <c r="Q46" s="320"/>
      <c r="R46" s="320"/>
      <c r="S46" s="320"/>
      <c r="T46" s="320"/>
      <c r="U46" s="47"/>
    </row>
    <row r="47" spans="1:31" ht="11.25" customHeight="1" x14ac:dyDescent="0.2">
      <c r="B47" s="47"/>
      <c r="C47" s="434" t="s">
        <v>216</v>
      </c>
      <c r="D47" s="47"/>
      <c r="E47" s="47"/>
      <c r="F47" s="47"/>
      <c r="G47" s="47"/>
      <c r="H47" s="47"/>
      <c r="I47" s="47"/>
      <c r="J47" s="47"/>
      <c r="K47" s="47"/>
      <c r="L47" s="47"/>
      <c r="M47" s="47"/>
      <c r="N47" s="47"/>
      <c r="O47" s="47"/>
      <c r="P47" s="47"/>
      <c r="Q47" s="47"/>
      <c r="R47" s="47"/>
      <c r="S47" s="47"/>
      <c r="T47" s="447" t="str">
        <f>'Foglio di base'!N43</f>
        <v>© medisuisse 2025</v>
      </c>
      <c r="U47" s="47"/>
    </row>
    <row r="48" spans="1:31" s="79" customFormat="1" ht="2.25" customHeight="1" x14ac:dyDescent="0.2">
      <c r="A48" s="4"/>
      <c r="B48" s="47"/>
      <c r="C48" s="47"/>
      <c r="D48" s="47"/>
      <c r="E48" s="47"/>
      <c r="F48" s="47"/>
      <c r="G48" s="47"/>
      <c r="H48" s="47"/>
      <c r="I48" s="47"/>
      <c r="J48" s="47"/>
      <c r="K48" s="47"/>
      <c r="L48" s="47"/>
      <c r="M48" s="47"/>
      <c r="N48" s="47"/>
      <c r="O48" s="47"/>
      <c r="P48" s="47"/>
      <c r="Q48" s="47"/>
      <c r="R48" s="47"/>
      <c r="S48" s="47"/>
      <c r="T48" s="47"/>
      <c r="U48" s="47"/>
      <c r="V48" s="114"/>
      <c r="W48" s="114"/>
      <c r="X48" s="114"/>
      <c r="Y48" s="114"/>
      <c r="Z48" s="114"/>
      <c r="AA48" s="114"/>
      <c r="AB48" s="115"/>
      <c r="AC48" s="115"/>
      <c r="AD48" s="114"/>
      <c r="AE48" s="127"/>
    </row>
    <row r="49" spans="1:29" s="127" customFormat="1" hidden="1" x14ac:dyDescent="0.2">
      <c r="A49" s="196"/>
      <c r="B49" s="196"/>
      <c r="C49" s="448" t="str">
        <f>K15</f>
        <v/>
      </c>
      <c r="D49" s="196"/>
      <c r="E49" s="196"/>
      <c r="F49" s="196"/>
      <c r="G49" s="196"/>
      <c r="H49" s="196"/>
      <c r="I49" s="196"/>
      <c r="J49" s="196"/>
      <c r="K49" s="196"/>
      <c r="L49" s="196"/>
      <c r="M49" s="196"/>
      <c r="N49" s="196"/>
      <c r="O49" s="196"/>
      <c r="P49" s="196"/>
      <c r="Q49" s="196"/>
      <c r="R49" s="196"/>
      <c r="S49" s="196"/>
      <c r="T49" s="196"/>
      <c r="U49" s="196"/>
      <c r="AB49" s="128"/>
      <c r="AC49" s="128"/>
    </row>
    <row r="50" spans="1:29" s="129" customFormat="1" ht="15" hidden="1" customHeight="1" x14ac:dyDescent="0.2">
      <c r="A50" s="414"/>
      <c r="B50" s="196"/>
      <c r="C50" s="196"/>
      <c r="D50" s="197" t="s">
        <v>24</v>
      </c>
      <c r="E50" s="196"/>
      <c r="F50" s="196"/>
      <c r="G50" s="198" t="s">
        <v>18</v>
      </c>
      <c r="H50" s="196"/>
      <c r="I50" s="196"/>
      <c r="J50" s="196"/>
      <c r="K50" s="196"/>
      <c r="L50" s="196"/>
      <c r="M50" s="196"/>
      <c r="N50" s="196"/>
      <c r="O50" s="196"/>
      <c r="P50" s="196"/>
      <c r="Q50" s="196"/>
      <c r="R50" s="196"/>
      <c r="S50" s="196"/>
      <c r="T50" s="196"/>
      <c r="U50" s="196"/>
      <c r="AB50" s="128"/>
      <c r="AC50" s="128"/>
    </row>
    <row r="51" spans="1:29" s="129" customFormat="1" ht="15" hidden="1" customHeight="1" x14ac:dyDescent="0.2">
      <c r="A51" s="414"/>
      <c r="B51" s="197"/>
      <c r="C51" s="199"/>
      <c r="D51" s="199"/>
      <c r="E51" s="199"/>
      <c r="F51" s="200"/>
      <c r="G51" s="200" t="e">
        <f>IF(W26=0,0,(E26+F26+G26))</f>
        <v>#VALUE!</v>
      </c>
      <c r="H51" s="200" t="e">
        <f>IF(G51&lt;1,0,1400*W26)</f>
        <v>#VALUE!</v>
      </c>
      <c r="I51" s="200" t="e">
        <f>IF((G51-H51)&lt;1,0,(G51-H51))</f>
        <v>#VALUE!</v>
      </c>
      <c r="J51" s="197"/>
      <c r="K51" s="200"/>
      <c r="L51" s="197"/>
      <c r="M51" s="200" t="e">
        <f>IF(W26=0,0,M26)</f>
        <v>#VALUE!</v>
      </c>
      <c r="N51" s="197"/>
      <c r="O51" s="197"/>
      <c r="P51" s="197"/>
      <c r="Q51" s="197"/>
      <c r="R51" s="197"/>
      <c r="S51" s="197"/>
      <c r="T51" s="197"/>
      <c r="U51" s="197"/>
      <c r="AB51" s="128"/>
      <c r="AC51" s="128"/>
    </row>
    <row r="52" spans="1:29" s="129" customFormat="1" ht="15" hidden="1" customHeight="1" x14ac:dyDescent="0.2">
      <c r="A52" s="414"/>
      <c r="B52" s="197"/>
      <c r="C52" s="127"/>
      <c r="D52" s="127"/>
      <c r="E52" s="127"/>
      <c r="F52" s="200"/>
      <c r="G52" s="200" t="e">
        <f t="shared" ref="G52:G62" si="10">IF(W27=0,0,(E27+F27+G27))</f>
        <v>#VALUE!</v>
      </c>
      <c r="H52" s="200" t="e">
        <f t="shared" ref="H52:H62" si="11">IF(G52&lt;1,0,1400*W27)</f>
        <v>#VALUE!</v>
      </c>
      <c r="I52" s="200" t="e">
        <f t="shared" ref="I52:I62" si="12">IF((G52-H52)&lt;1,0,(G52-H52))</f>
        <v>#VALUE!</v>
      </c>
      <c r="J52" s="197"/>
      <c r="K52" s="201"/>
      <c r="L52" s="202"/>
      <c r="M52" s="200" t="e">
        <f t="shared" ref="M52:M62" si="13">IF(W27=0,0,M27)</f>
        <v>#VALUE!</v>
      </c>
      <c r="N52" s="203"/>
      <c r="O52" s="197"/>
      <c r="P52" s="197"/>
      <c r="Q52" s="197"/>
      <c r="R52" s="197"/>
      <c r="S52" s="197"/>
      <c r="T52" s="197"/>
      <c r="U52" s="197"/>
      <c r="AB52" s="128"/>
      <c r="AC52" s="128"/>
    </row>
    <row r="53" spans="1:29" s="129" customFormat="1" ht="15" hidden="1" customHeight="1" x14ac:dyDescent="0.2">
      <c r="A53" s="414"/>
      <c r="B53" s="197"/>
      <c r="C53" s="127"/>
      <c r="D53" s="127"/>
      <c r="E53" s="127"/>
      <c r="F53" s="200"/>
      <c r="G53" s="200" t="e">
        <f t="shared" si="10"/>
        <v>#VALUE!</v>
      </c>
      <c r="H53" s="200" t="e">
        <f t="shared" si="11"/>
        <v>#VALUE!</v>
      </c>
      <c r="I53" s="200" t="e">
        <f t="shared" si="12"/>
        <v>#VALUE!</v>
      </c>
      <c r="J53" s="197"/>
      <c r="K53" s="201"/>
      <c r="L53" s="202"/>
      <c r="M53" s="200" t="e">
        <f t="shared" si="13"/>
        <v>#VALUE!</v>
      </c>
      <c r="N53" s="203"/>
      <c r="O53" s="197"/>
      <c r="P53" s="197"/>
      <c r="Q53" s="197"/>
      <c r="R53" s="197"/>
      <c r="S53" s="197"/>
      <c r="T53" s="197"/>
      <c r="U53" s="197"/>
      <c r="AB53" s="128"/>
      <c r="AC53" s="128"/>
    </row>
    <row r="54" spans="1:29" s="129" customFormat="1" ht="15" hidden="1" customHeight="1" x14ac:dyDescent="0.2">
      <c r="A54" s="414"/>
      <c r="B54" s="197"/>
      <c r="C54" s="127"/>
      <c r="D54" s="127" t="str">
        <f>MID($C$49,2,1)</f>
        <v/>
      </c>
      <c r="E54" s="127"/>
      <c r="F54" s="200"/>
      <c r="G54" s="200" t="e">
        <f t="shared" si="10"/>
        <v>#VALUE!</v>
      </c>
      <c r="H54" s="200" t="e">
        <f t="shared" si="11"/>
        <v>#VALUE!</v>
      </c>
      <c r="I54" s="200" t="e">
        <f t="shared" si="12"/>
        <v>#VALUE!</v>
      </c>
      <c r="J54" s="197"/>
      <c r="K54" s="201"/>
      <c r="L54" s="202"/>
      <c r="M54" s="200" t="e">
        <f t="shared" si="13"/>
        <v>#VALUE!</v>
      </c>
      <c r="N54" s="204"/>
      <c r="O54" s="197"/>
      <c r="P54" s="197"/>
      <c r="Q54" s="197"/>
      <c r="R54" s="197"/>
      <c r="S54" s="197"/>
      <c r="T54" s="197"/>
      <c r="U54" s="197"/>
      <c r="AB54" s="128"/>
      <c r="AC54" s="128"/>
    </row>
    <row r="55" spans="1:29" s="129" customFormat="1" ht="15" hidden="1" customHeight="1" x14ac:dyDescent="0.2">
      <c r="A55" s="414"/>
      <c r="B55" s="197"/>
      <c r="C55" s="127"/>
      <c r="D55" s="127"/>
      <c r="E55" s="127"/>
      <c r="F55" s="200"/>
      <c r="G55" s="200" t="e">
        <f t="shared" si="10"/>
        <v>#VALUE!</v>
      </c>
      <c r="H55" s="200" t="e">
        <f t="shared" si="11"/>
        <v>#VALUE!</v>
      </c>
      <c r="I55" s="200" t="e">
        <f t="shared" si="12"/>
        <v>#VALUE!</v>
      </c>
      <c r="J55" s="197"/>
      <c r="K55" s="201"/>
      <c r="L55" s="197"/>
      <c r="M55" s="200" t="e">
        <f t="shared" si="13"/>
        <v>#VALUE!</v>
      </c>
      <c r="N55" s="197"/>
      <c r="O55" s="197"/>
      <c r="P55" s="197"/>
      <c r="Q55" s="197"/>
      <c r="R55" s="197"/>
      <c r="S55" s="197"/>
      <c r="T55" s="197"/>
      <c r="U55" s="197"/>
      <c r="AB55" s="128"/>
      <c r="AC55" s="128"/>
    </row>
    <row r="56" spans="1:29" s="129" customFormat="1" ht="15" hidden="1" customHeight="1" x14ac:dyDescent="0.2">
      <c r="A56" s="414"/>
      <c r="B56" s="197"/>
      <c r="C56" s="127"/>
      <c r="D56" s="127"/>
      <c r="E56" s="127"/>
      <c r="F56" s="200"/>
      <c r="G56" s="200" t="e">
        <f t="shared" si="10"/>
        <v>#VALUE!</v>
      </c>
      <c r="H56" s="200" t="e">
        <f t="shared" si="11"/>
        <v>#VALUE!</v>
      </c>
      <c r="I56" s="200" t="e">
        <f t="shared" si="12"/>
        <v>#VALUE!</v>
      </c>
      <c r="J56" s="197"/>
      <c r="K56" s="201"/>
      <c r="L56" s="197"/>
      <c r="M56" s="200" t="e">
        <f t="shared" si="13"/>
        <v>#VALUE!</v>
      </c>
      <c r="N56" s="197"/>
      <c r="O56" s="197"/>
      <c r="P56" s="197"/>
      <c r="Q56" s="197"/>
      <c r="R56" s="197"/>
      <c r="S56" s="197"/>
      <c r="T56" s="197"/>
      <c r="U56" s="197"/>
      <c r="AB56" s="128"/>
      <c r="AC56" s="128"/>
    </row>
    <row r="57" spans="1:29" s="129" customFormat="1" ht="15" hidden="1" customHeight="1" x14ac:dyDescent="0.2">
      <c r="A57" s="414"/>
      <c r="B57" s="197"/>
      <c r="C57" s="127"/>
      <c r="D57" s="127"/>
      <c r="E57" s="127"/>
      <c r="F57" s="200"/>
      <c r="G57" s="200" t="e">
        <f t="shared" si="10"/>
        <v>#VALUE!</v>
      </c>
      <c r="H57" s="200" t="e">
        <f t="shared" si="11"/>
        <v>#VALUE!</v>
      </c>
      <c r="I57" s="200" t="e">
        <f t="shared" si="12"/>
        <v>#VALUE!</v>
      </c>
      <c r="J57" s="197"/>
      <c r="K57" s="201"/>
      <c r="L57" s="197"/>
      <c r="M57" s="200" t="e">
        <f t="shared" si="13"/>
        <v>#VALUE!</v>
      </c>
      <c r="N57" s="197"/>
      <c r="O57" s="197"/>
      <c r="P57" s="197"/>
      <c r="Q57" s="197"/>
      <c r="R57" s="197"/>
      <c r="S57" s="197"/>
      <c r="T57" s="197"/>
      <c r="U57" s="197"/>
      <c r="AB57" s="128"/>
      <c r="AC57" s="128"/>
    </row>
    <row r="58" spans="1:29" s="129" customFormat="1" ht="15" hidden="1" customHeight="1" x14ac:dyDescent="0.2">
      <c r="A58" s="414"/>
      <c r="B58" s="197"/>
      <c r="C58" s="127"/>
      <c r="D58" s="127"/>
      <c r="E58" s="127"/>
      <c r="F58" s="200"/>
      <c r="G58" s="200" t="e">
        <f t="shared" si="10"/>
        <v>#VALUE!</v>
      </c>
      <c r="H58" s="200" t="e">
        <f t="shared" si="11"/>
        <v>#VALUE!</v>
      </c>
      <c r="I58" s="200" t="e">
        <f t="shared" si="12"/>
        <v>#VALUE!</v>
      </c>
      <c r="J58" s="197"/>
      <c r="K58" s="201"/>
      <c r="L58" s="197"/>
      <c r="M58" s="200" t="e">
        <f t="shared" si="13"/>
        <v>#VALUE!</v>
      </c>
      <c r="N58" s="197"/>
      <c r="O58" s="197"/>
      <c r="P58" s="197"/>
      <c r="Q58" s="197"/>
      <c r="R58" s="197"/>
      <c r="S58" s="197"/>
      <c r="T58" s="197"/>
      <c r="U58" s="197"/>
      <c r="AB58" s="128"/>
      <c r="AC58" s="128"/>
    </row>
    <row r="59" spans="1:29" s="129" customFormat="1" ht="15" hidden="1" customHeight="1" x14ac:dyDescent="0.2">
      <c r="A59" s="414"/>
      <c r="B59" s="197"/>
      <c r="C59" s="127"/>
      <c r="D59" s="127"/>
      <c r="E59" s="127"/>
      <c r="F59" s="200"/>
      <c r="G59" s="200" t="e">
        <f t="shared" si="10"/>
        <v>#VALUE!</v>
      </c>
      <c r="H59" s="200" t="e">
        <f t="shared" si="11"/>
        <v>#VALUE!</v>
      </c>
      <c r="I59" s="200" t="e">
        <f t="shared" si="12"/>
        <v>#VALUE!</v>
      </c>
      <c r="J59" s="197"/>
      <c r="K59" s="201"/>
      <c r="L59" s="197"/>
      <c r="M59" s="200" t="e">
        <f t="shared" si="13"/>
        <v>#VALUE!</v>
      </c>
      <c r="N59" s="197"/>
      <c r="O59" s="197"/>
      <c r="P59" s="197"/>
      <c r="Q59" s="197"/>
      <c r="R59" s="197"/>
      <c r="S59" s="197"/>
      <c r="T59" s="197"/>
      <c r="U59" s="197"/>
      <c r="AB59" s="128"/>
      <c r="AC59" s="128"/>
    </row>
    <row r="60" spans="1:29" s="129" customFormat="1" ht="15" hidden="1" customHeight="1" x14ac:dyDescent="0.2">
      <c r="A60" s="414"/>
      <c r="B60" s="197"/>
      <c r="C60" s="127"/>
      <c r="D60" s="127"/>
      <c r="E60" s="127"/>
      <c r="F60" s="200"/>
      <c r="G60" s="200" t="e">
        <f t="shared" si="10"/>
        <v>#VALUE!</v>
      </c>
      <c r="H60" s="200" t="e">
        <f t="shared" si="11"/>
        <v>#VALUE!</v>
      </c>
      <c r="I60" s="200" t="e">
        <f t="shared" si="12"/>
        <v>#VALUE!</v>
      </c>
      <c r="J60" s="197"/>
      <c r="K60" s="201"/>
      <c r="L60" s="197"/>
      <c r="M60" s="200" t="e">
        <f t="shared" si="13"/>
        <v>#VALUE!</v>
      </c>
      <c r="N60" s="197"/>
      <c r="O60" s="197"/>
      <c r="P60" s="197"/>
      <c r="Q60" s="197"/>
      <c r="R60" s="197"/>
      <c r="S60" s="197"/>
      <c r="T60" s="197"/>
      <c r="U60" s="197"/>
      <c r="AB60" s="128"/>
      <c r="AC60" s="128"/>
    </row>
    <row r="61" spans="1:29" s="129" customFormat="1" ht="15" hidden="1" customHeight="1" x14ac:dyDescent="0.2">
      <c r="A61" s="414"/>
      <c r="B61" s="197"/>
      <c r="C61" s="127"/>
      <c r="D61" s="127"/>
      <c r="E61" s="127"/>
      <c r="F61" s="200"/>
      <c r="G61" s="200" t="e">
        <f t="shared" si="10"/>
        <v>#VALUE!</v>
      </c>
      <c r="H61" s="200" t="e">
        <f t="shared" si="11"/>
        <v>#VALUE!</v>
      </c>
      <c r="I61" s="200" t="e">
        <f t="shared" si="12"/>
        <v>#VALUE!</v>
      </c>
      <c r="J61" s="197"/>
      <c r="K61" s="201"/>
      <c r="L61" s="197"/>
      <c r="M61" s="200" t="e">
        <f t="shared" si="13"/>
        <v>#VALUE!</v>
      </c>
      <c r="N61" s="197"/>
      <c r="O61" s="197"/>
      <c r="P61" s="197"/>
      <c r="Q61" s="197"/>
      <c r="R61" s="197"/>
      <c r="S61" s="197"/>
      <c r="T61" s="197"/>
      <c r="U61" s="197"/>
      <c r="AB61" s="128"/>
      <c r="AC61" s="128"/>
    </row>
    <row r="62" spans="1:29" s="129" customFormat="1" ht="15" hidden="1" customHeight="1" x14ac:dyDescent="0.2">
      <c r="A62" s="414"/>
      <c r="B62" s="197"/>
      <c r="C62" s="127"/>
      <c r="D62" s="127"/>
      <c r="E62" s="127"/>
      <c r="F62" s="200"/>
      <c r="G62" s="200" t="e">
        <f t="shared" si="10"/>
        <v>#VALUE!</v>
      </c>
      <c r="H62" s="200" t="e">
        <f t="shared" si="11"/>
        <v>#VALUE!</v>
      </c>
      <c r="I62" s="200" t="e">
        <f t="shared" si="12"/>
        <v>#VALUE!</v>
      </c>
      <c r="J62" s="197"/>
      <c r="K62" s="201"/>
      <c r="L62" s="197"/>
      <c r="M62" s="200" t="e">
        <f t="shared" si="13"/>
        <v>#VALUE!</v>
      </c>
      <c r="N62" s="197"/>
      <c r="O62" s="197"/>
      <c r="P62" s="197"/>
      <c r="Q62" s="197"/>
      <c r="R62" s="197"/>
      <c r="S62" s="197"/>
      <c r="T62" s="197"/>
      <c r="U62" s="197"/>
      <c r="AB62" s="128"/>
      <c r="AC62" s="128"/>
    </row>
    <row r="63" spans="1:29" s="129" customFormat="1" ht="15" hidden="1" customHeight="1" x14ac:dyDescent="0.2">
      <c r="A63" s="414"/>
      <c r="B63" s="197"/>
      <c r="C63" s="127"/>
      <c r="D63" s="127"/>
      <c r="E63" s="127"/>
      <c r="F63" s="197"/>
      <c r="G63" s="200" t="e">
        <f>SUM(G51:G62)</f>
        <v>#VALUE!</v>
      </c>
      <c r="H63" s="200" t="e">
        <f>SUM(H51:H62)</f>
        <v>#VALUE!</v>
      </c>
      <c r="I63" s="200" t="e">
        <f>SUM(I51:I62)</f>
        <v>#VALUE!</v>
      </c>
      <c r="J63" s="197"/>
      <c r="K63" s="201"/>
      <c r="L63" s="197"/>
      <c r="M63" s="200" t="e">
        <f>SUM(M51:M62)</f>
        <v>#VALUE!</v>
      </c>
      <c r="N63" s="197" t="s">
        <v>20</v>
      </c>
      <c r="O63" s="197"/>
      <c r="P63" s="197"/>
      <c r="Q63" s="197"/>
      <c r="R63" s="197"/>
      <c r="S63" s="197"/>
      <c r="T63" s="197"/>
      <c r="U63" s="197"/>
      <c r="AB63" s="128"/>
      <c r="AC63" s="128"/>
    </row>
    <row r="64" spans="1:29" s="129" customFormat="1" ht="15" hidden="1" customHeight="1" x14ac:dyDescent="0.2">
      <c r="A64" s="414"/>
      <c r="B64" s="197"/>
      <c r="C64" s="127"/>
      <c r="D64" s="127"/>
      <c r="E64" s="127"/>
      <c r="F64" s="197"/>
      <c r="G64" s="200"/>
      <c r="H64" s="197" t="e">
        <f>H63/1400</f>
        <v>#VALUE!</v>
      </c>
      <c r="I64" s="201" t="e">
        <f>IF((G63-H63)&lt;0,0,(G63-H63))</f>
        <v>#VALUE!</v>
      </c>
      <c r="J64" s="197"/>
      <c r="K64" s="201"/>
      <c r="L64" s="197"/>
      <c r="M64" s="200" t="e">
        <f>I64*'Foglio di base'!AH11%</f>
        <v>#VALUE!</v>
      </c>
      <c r="N64" s="197" t="s">
        <v>21</v>
      </c>
      <c r="O64" s="197"/>
      <c r="P64" s="197"/>
      <c r="Q64" s="197"/>
      <c r="R64" s="197"/>
      <c r="S64" s="197"/>
      <c r="T64" s="197"/>
      <c r="U64" s="197"/>
      <c r="AB64" s="128"/>
      <c r="AC64" s="128"/>
    </row>
    <row r="65" spans="1:29" s="127" customFormat="1" hidden="1" x14ac:dyDescent="0.2">
      <c r="A65" s="415"/>
      <c r="B65" s="197"/>
      <c r="F65" s="197"/>
      <c r="G65" s="197"/>
      <c r="H65" s="197"/>
      <c r="I65" s="201"/>
      <c r="J65" s="197"/>
      <c r="K65" s="197"/>
      <c r="L65" s="197"/>
      <c r="M65" s="200" t="e">
        <f>ROUND((M64-M63)/5,2)*5</f>
        <v>#VALUE!</v>
      </c>
      <c r="N65" s="197" t="s">
        <v>23</v>
      </c>
      <c r="O65" s="197"/>
      <c r="P65" s="197"/>
      <c r="Q65" s="197"/>
      <c r="R65" s="197"/>
      <c r="S65" s="197"/>
      <c r="T65" s="197"/>
      <c r="U65" s="197"/>
      <c r="AB65" s="128"/>
      <c r="AC65" s="128"/>
    </row>
    <row r="66" spans="1:29" s="127" customFormat="1" hidden="1" x14ac:dyDescent="0.2">
      <c r="A66" s="415"/>
      <c r="B66" s="196"/>
      <c r="F66" s="196"/>
      <c r="G66" s="196"/>
      <c r="H66" s="196"/>
      <c r="I66" s="196"/>
      <c r="J66" s="196"/>
      <c r="K66" s="196"/>
      <c r="L66" s="196"/>
      <c r="M66" s="196"/>
      <c r="N66" s="196"/>
      <c r="O66" s="196"/>
      <c r="P66" s="196"/>
      <c r="Q66" s="196"/>
      <c r="R66" s="196"/>
      <c r="S66" s="196"/>
      <c r="T66" s="196"/>
      <c r="U66" s="196"/>
      <c r="AB66" s="128"/>
      <c r="AC66" s="128"/>
    </row>
    <row r="67" spans="1:29" s="129" customFormat="1" ht="15" hidden="1" customHeight="1" x14ac:dyDescent="0.2">
      <c r="A67" s="414"/>
      <c r="B67" s="196"/>
      <c r="C67" s="127"/>
      <c r="D67" s="127"/>
      <c r="E67" s="127"/>
      <c r="F67" s="196"/>
      <c r="G67" s="198" t="s">
        <v>18</v>
      </c>
      <c r="H67" s="198" t="s">
        <v>27</v>
      </c>
      <c r="I67" s="196"/>
      <c r="J67" s="196"/>
      <c r="K67" s="196"/>
      <c r="L67" s="196"/>
      <c r="M67" s="196"/>
      <c r="N67" s="196"/>
      <c r="O67" s="196"/>
      <c r="P67" s="196"/>
      <c r="Q67" s="196"/>
      <c r="R67" s="196"/>
      <c r="S67" s="196"/>
      <c r="T67" s="196"/>
      <c r="U67" s="196"/>
      <c r="AB67" s="128"/>
      <c r="AC67" s="128"/>
    </row>
    <row r="68" spans="1:29" s="129" customFormat="1" ht="15" hidden="1" customHeight="1" x14ac:dyDescent="0.2">
      <c r="A68" s="414"/>
      <c r="B68" s="197"/>
      <c r="C68" s="127"/>
      <c r="D68" s="127"/>
      <c r="E68" s="127"/>
      <c r="F68" s="200"/>
      <c r="G68" s="200" t="e">
        <f>IF(W26=1,0,(E26+F26+G26))</f>
        <v>#VALUE!</v>
      </c>
      <c r="H68" s="205" t="e">
        <f>IF(G68&gt;0,1,0)</f>
        <v>#VALUE!</v>
      </c>
      <c r="I68" s="200" t="e">
        <f>G68</f>
        <v>#VALUE!</v>
      </c>
      <c r="J68" s="197"/>
      <c r="K68" s="200"/>
      <c r="L68" s="197"/>
      <c r="M68" s="200" t="e">
        <f>I68*1.1%</f>
        <v>#VALUE!</v>
      </c>
      <c r="N68" s="197"/>
      <c r="O68" s="197"/>
      <c r="P68" s="197"/>
      <c r="Q68" s="197"/>
      <c r="R68" s="197"/>
      <c r="S68" s="197"/>
      <c r="T68" s="197"/>
      <c r="U68" s="197"/>
      <c r="AB68" s="128"/>
      <c r="AC68" s="128"/>
    </row>
    <row r="69" spans="1:29" s="129" customFormat="1" ht="15" hidden="1" customHeight="1" x14ac:dyDescent="0.2">
      <c r="A69" s="414"/>
      <c r="B69" s="197"/>
      <c r="C69" s="127"/>
      <c r="D69" s="127"/>
      <c r="E69" s="127"/>
      <c r="F69" s="200"/>
      <c r="G69" s="200" t="e">
        <f t="shared" ref="G69:G79" si="14">IF(W27=1,0,(E27+F27+G27))</f>
        <v>#VALUE!</v>
      </c>
      <c r="H69" s="205" t="e">
        <f t="shared" ref="H69:H79" si="15">IF(G69&gt;0,1,0)</f>
        <v>#VALUE!</v>
      </c>
      <c r="I69" s="200" t="e">
        <f t="shared" ref="I69:I79" si="16">G69</f>
        <v>#VALUE!</v>
      </c>
      <c r="J69" s="197"/>
      <c r="K69" s="201"/>
      <c r="L69" s="202"/>
      <c r="M69" s="200" t="e">
        <f t="shared" ref="M69:M79" si="17">I69*1.1%</f>
        <v>#VALUE!</v>
      </c>
      <c r="N69" s="203"/>
      <c r="O69" s="197"/>
      <c r="P69" s="197"/>
      <c r="Q69" s="197"/>
      <c r="R69" s="197"/>
      <c r="S69" s="197"/>
      <c r="T69" s="197"/>
      <c r="U69" s="197"/>
      <c r="AB69" s="128"/>
      <c r="AC69" s="128"/>
    </row>
    <row r="70" spans="1:29" s="129" customFormat="1" ht="15" hidden="1" customHeight="1" x14ac:dyDescent="0.2">
      <c r="A70" s="414"/>
      <c r="B70" s="197"/>
      <c r="C70" s="127"/>
      <c r="D70" s="127"/>
      <c r="E70" s="127"/>
      <c r="F70" s="200"/>
      <c r="G70" s="200" t="e">
        <f t="shared" si="14"/>
        <v>#VALUE!</v>
      </c>
      <c r="H70" s="205" t="e">
        <f t="shared" si="15"/>
        <v>#VALUE!</v>
      </c>
      <c r="I70" s="200" t="e">
        <f t="shared" si="16"/>
        <v>#VALUE!</v>
      </c>
      <c r="J70" s="197"/>
      <c r="K70" s="201"/>
      <c r="L70" s="202"/>
      <c r="M70" s="200" t="e">
        <f t="shared" si="17"/>
        <v>#VALUE!</v>
      </c>
      <c r="N70" s="203"/>
      <c r="O70" s="197"/>
      <c r="P70" s="197"/>
      <c r="Q70" s="197"/>
      <c r="R70" s="197"/>
      <c r="S70" s="197"/>
      <c r="T70" s="197"/>
      <c r="U70" s="197"/>
      <c r="AB70" s="128"/>
      <c r="AC70" s="128"/>
    </row>
    <row r="71" spans="1:29" s="129" customFormat="1" ht="15" hidden="1" customHeight="1" x14ac:dyDescent="0.2">
      <c r="A71" s="414"/>
      <c r="B71" s="197"/>
      <c r="C71" s="127"/>
      <c r="D71" s="127"/>
      <c r="E71" s="127"/>
      <c r="F71" s="200"/>
      <c r="G71" s="200" t="e">
        <f t="shared" si="14"/>
        <v>#VALUE!</v>
      </c>
      <c r="H71" s="205" t="e">
        <f t="shared" si="15"/>
        <v>#VALUE!</v>
      </c>
      <c r="I71" s="200" t="e">
        <f t="shared" si="16"/>
        <v>#VALUE!</v>
      </c>
      <c r="J71" s="197"/>
      <c r="K71" s="201"/>
      <c r="L71" s="202"/>
      <c r="M71" s="200" t="e">
        <f t="shared" si="17"/>
        <v>#VALUE!</v>
      </c>
      <c r="N71" s="204"/>
      <c r="O71" s="197"/>
      <c r="P71" s="197"/>
      <c r="Q71" s="197"/>
      <c r="R71" s="197"/>
      <c r="S71" s="197"/>
      <c r="T71" s="197"/>
      <c r="U71" s="197"/>
      <c r="AB71" s="128"/>
      <c r="AC71" s="128"/>
    </row>
    <row r="72" spans="1:29" s="129" customFormat="1" ht="15" hidden="1" customHeight="1" x14ac:dyDescent="0.2">
      <c r="A72" s="414"/>
      <c r="B72" s="197"/>
      <c r="C72" s="127"/>
      <c r="D72" s="127"/>
      <c r="E72" s="127"/>
      <c r="F72" s="200"/>
      <c r="G72" s="200" t="e">
        <f t="shared" si="14"/>
        <v>#VALUE!</v>
      </c>
      <c r="H72" s="205" t="e">
        <f t="shared" si="15"/>
        <v>#VALUE!</v>
      </c>
      <c r="I72" s="200" t="e">
        <f t="shared" si="16"/>
        <v>#VALUE!</v>
      </c>
      <c r="J72" s="197"/>
      <c r="K72" s="201"/>
      <c r="L72" s="197"/>
      <c r="M72" s="200" t="e">
        <f t="shared" si="17"/>
        <v>#VALUE!</v>
      </c>
      <c r="N72" s="197"/>
      <c r="O72" s="197"/>
      <c r="P72" s="197"/>
      <c r="Q72" s="197"/>
      <c r="R72" s="197"/>
      <c r="S72" s="197"/>
      <c r="T72" s="197"/>
      <c r="U72" s="197"/>
      <c r="AB72" s="128"/>
      <c r="AC72" s="128"/>
    </row>
    <row r="73" spans="1:29" s="129" customFormat="1" ht="15" hidden="1" customHeight="1" x14ac:dyDescent="0.2">
      <c r="A73" s="414"/>
      <c r="B73" s="197"/>
      <c r="C73" s="127"/>
      <c r="D73" s="127"/>
      <c r="E73" s="127"/>
      <c r="F73" s="200"/>
      <c r="G73" s="200" t="e">
        <f t="shared" si="14"/>
        <v>#VALUE!</v>
      </c>
      <c r="H73" s="205" t="e">
        <f t="shared" si="15"/>
        <v>#VALUE!</v>
      </c>
      <c r="I73" s="200" t="e">
        <f t="shared" si="16"/>
        <v>#VALUE!</v>
      </c>
      <c r="J73" s="197"/>
      <c r="K73" s="201"/>
      <c r="L73" s="197"/>
      <c r="M73" s="200" t="e">
        <f t="shared" si="17"/>
        <v>#VALUE!</v>
      </c>
      <c r="N73" s="197"/>
      <c r="O73" s="197"/>
      <c r="P73" s="197"/>
      <c r="Q73" s="197"/>
      <c r="R73" s="197"/>
      <c r="S73" s="197"/>
      <c r="T73" s="197"/>
      <c r="U73" s="197"/>
      <c r="AB73" s="128"/>
      <c r="AC73" s="128"/>
    </row>
    <row r="74" spans="1:29" s="129" customFormat="1" ht="15" hidden="1" customHeight="1" x14ac:dyDescent="0.2">
      <c r="A74" s="414"/>
      <c r="B74" s="197"/>
      <c r="C74" s="127"/>
      <c r="D74" s="127"/>
      <c r="E74" s="127"/>
      <c r="F74" s="200"/>
      <c r="G74" s="200" t="e">
        <f t="shared" si="14"/>
        <v>#VALUE!</v>
      </c>
      <c r="H74" s="205" t="e">
        <f t="shared" si="15"/>
        <v>#VALUE!</v>
      </c>
      <c r="I74" s="200" t="e">
        <f t="shared" si="16"/>
        <v>#VALUE!</v>
      </c>
      <c r="J74" s="197"/>
      <c r="K74" s="201"/>
      <c r="L74" s="197"/>
      <c r="M74" s="200" t="e">
        <f t="shared" si="17"/>
        <v>#VALUE!</v>
      </c>
      <c r="N74" s="197"/>
      <c r="O74" s="197"/>
      <c r="P74" s="197"/>
      <c r="Q74" s="197"/>
      <c r="R74" s="197"/>
      <c r="S74" s="197"/>
      <c r="T74" s="197"/>
      <c r="U74" s="197"/>
      <c r="AB74" s="128"/>
      <c r="AC74" s="128"/>
    </row>
    <row r="75" spans="1:29" s="129" customFormat="1" ht="15" hidden="1" customHeight="1" x14ac:dyDescent="0.2">
      <c r="A75" s="414"/>
      <c r="B75" s="197"/>
      <c r="C75" s="127"/>
      <c r="D75" s="127"/>
      <c r="E75" s="127"/>
      <c r="F75" s="200"/>
      <c r="G75" s="200" t="e">
        <f t="shared" si="14"/>
        <v>#VALUE!</v>
      </c>
      <c r="H75" s="205" t="e">
        <f t="shared" si="15"/>
        <v>#VALUE!</v>
      </c>
      <c r="I75" s="200" t="e">
        <f t="shared" si="16"/>
        <v>#VALUE!</v>
      </c>
      <c r="J75" s="197"/>
      <c r="K75" s="201"/>
      <c r="L75" s="197"/>
      <c r="M75" s="200" t="e">
        <f t="shared" si="17"/>
        <v>#VALUE!</v>
      </c>
      <c r="N75" s="197"/>
      <c r="O75" s="197"/>
      <c r="P75" s="197"/>
      <c r="Q75" s="197"/>
      <c r="R75" s="197"/>
      <c r="S75" s="197"/>
      <c r="T75" s="197"/>
      <c r="U75" s="197"/>
      <c r="AB75" s="128"/>
      <c r="AC75" s="128"/>
    </row>
    <row r="76" spans="1:29" s="129" customFormat="1" ht="15" hidden="1" customHeight="1" x14ac:dyDescent="0.2">
      <c r="A76" s="414"/>
      <c r="B76" s="197"/>
      <c r="C76" s="127"/>
      <c r="D76" s="127"/>
      <c r="E76" s="127"/>
      <c r="F76" s="200"/>
      <c r="G76" s="200" t="e">
        <f t="shared" si="14"/>
        <v>#VALUE!</v>
      </c>
      <c r="H76" s="205" t="e">
        <f t="shared" si="15"/>
        <v>#VALUE!</v>
      </c>
      <c r="I76" s="200" t="e">
        <f t="shared" si="16"/>
        <v>#VALUE!</v>
      </c>
      <c r="J76" s="197"/>
      <c r="K76" s="201"/>
      <c r="L76" s="197"/>
      <c r="M76" s="200" t="e">
        <f t="shared" si="17"/>
        <v>#VALUE!</v>
      </c>
      <c r="N76" s="197"/>
      <c r="O76" s="197"/>
      <c r="P76" s="197"/>
      <c r="Q76" s="197"/>
      <c r="R76" s="197"/>
      <c r="S76" s="197"/>
      <c r="T76" s="197"/>
      <c r="U76" s="197"/>
      <c r="AB76" s="128"/>
      <c r="AC76" s="128"/>
    </row>
    <row r="77" spans="1:29" s="129" customFormat="1" ht="15" hidden="1" customHeight="1" x14ac:dyDescent="0.2">
      <c r="A77" s="414"/>
      <c r="B77" s="197"/>
      <c r="C77" s="127"/>
      <c r="D77" s="127"/>
      <c r="E77" s="127"/>
      <c r="F77" s="200"/>
      <c r="G77" s="200" t="e">
        <f t="shared" si="14"/>
        <v>#VALUE!</v>
      </c>
      <c r="H77" s="205" t="e">
        <f t="shared" si="15"/>
        <v>#VALUE!</v>
      </c>
      <c r="I77" s="200" t="e">
        <f t="shared" si="16"/>
        <v>#VALUE!</v>
      </c>
      <c r="J77" s="197"/>
      <c r="K77" s="201"/>
      <c r="L77" s="197"/>
      <c r="M77" s="200" t="e">
        <f t="shared" si="17"/>
        <v>#VALUE!</v>
      </c>
      <c r="N77" s="197"/>
      <c r="O77" s="197"/>
      <c r="P77" s="197"/>
      <c r="Q77" s="197"/>
      <c r="R77" s="197"/>
      <c r="S77" s="197"/>
      <c r="T77" s="197"/>
      <c r="U77" s="197"/>
      <c r="AB77" s="128"/>
      <c r="AC77" s="128"/>
    </row>
    <row r="78" spans="1:29" s="129" customFormat="1" ht="15" hidden="1" customHeight="1" x14ac:dyDescent="0.2">
      <c r="A78" s="414"/>
      <c r="B78" s="197"/>
      <c r="C78" s="127"/>
      <c r="D78" s="127"/>
      <c r="E78" s="127"/>
      <c r="F78" s="200"/>
      <c r="G78" s="200" t="e">
        <f t="shared" si="14"/>
        <v>#VALUE!</v>
      </c>
      <c r="H78" s="205" t="e">
        <f t="shared" si="15"/>
        <v>#VALUE!</v>
      </c>
      <c r="I78" s="200" t="e">
        <f t="shared" si="16"/>
        <v>#VALUE!</v>
      </c>
      <c r="J78" s="197"/>
      <c r="K78" s="201"/>
      <c r="L78" s="197"/>
      <c r="M78" s="200" t="e">
        <f t="shared" si="17"/>
        <v>#VALUE!</v>
      </c>
      <c r="N78" s="197"/>
      <c r="O78" s="197"/>
      <c r="P78" s="197"/>
      <c r="Q78" s="197"/>
      <c r="R78" s="197"/>
      <c r="S78" s="197"/>
      <c r="T78" s="197"/>
      <c r="U78" s="197"/>
      <c r="AB78" s="128"/>
      <c r="AC78" s="128"/>
    </row>
    <row r="79" spans="1:29" s="129" customFormat="1" ht="15" hidden="1" customHeight="1" x14ac:dyDescent="0.2">
      <c r="A79" s="414"/>
      <c r="B79" s="197"/>
      <c r="C79" s="127"/>
      <c r="D79" s="127"/>
      <c r="E79" s="127"/>
      <c r="F79" s="200"/>
      <c r="G79" s="200" t="e">
        <f t="shared" si="14"/>
        <v>#VALUE!</v>
      </c>
      <c r="H79" s="205" t="e">
        <f t="shared" si="15"/>
        <v>#VALUE!</v>
      </c>
      <c r="I79" s="200" t="e">
        <f t="shared" si="16"/>
        <v>#VALUE!</v>
      </c>
      <c r="J79" s="197"/>
      <c r="K79" s="201"/>
      <c r="L79" s="197"/>
      <c r="M79" s="200" t="e">
        <f t="shared" si="17"/>
        <v>#VALUE!</v>
      </c>
      <c r="N79" s="197"/>
      <c r="O79" s="197"/>
      <c r="P79" s="197"/>
      <c r="Q79" s="197"/>
      <c r="R79" s="197"/>
      <c r="S79" s="197"/>
      <c r="T79" s="197"/>
      <c r="U79" s="197"/>
      <c r="AB79" s="128"/>
      <c r="AC79" s="128"/>
    </row>
    <row r="80" spans="1:29" s="129" customFormat="1" ht="15" hidden="1" customHeight="1" x14ac:dyDescent="0.2">
      <c r="A80" s="414"/>
      <c r="B80" s="197"/>
      <c r="C80" s="127"/>
      <c r="D80" s="127"/>
      <c r="E80" s="127"/>
      <c r="F80" s="197"/>
      <c r="G80" s="200"/>
      <c r="H80" s="205"/>
      <c r="I80" s="200" t="e">
        <f>SUM(I68:I79)</f>
        <v>#VALUE!</v>
      </c>
      <c r="J80" s="197"/>
      <c r="K80" s="201"/>
      <c r="L80" s="197"/>
      <c r="M80" s="200" t="e">
        <f>SUM(M68:M79)</f>
        <v>#VALUE!</v>
      </c>
      <c r="N80" s="197" t="s">
        <v>25</v>
      </c>
      <c r="O80" s="197"/>
      <c r="P80" s="197"/>
      <c r="Q80" s="197"/>
      <c r="R80" s="197"/>
      <c r="S80" s="197"/>
      <c r="T80" s="197"/>
      <c r="U80" s="197"/>
      <c r="AB80" s="128"/>
      <c r="AC80" s="128"/>
    </row>
    <row r="81" spans="1:29" s="129" customFormat="1" ht="15" hidden="1" customHeight="1" x14ac:dyDescent="0.2">
      <c r="A81" s="414"/>
      <c r="B81" s="197"/>
      <c r="C81" s="127"/>
      <c r="D81" s="127"/>
      <c r="E81" s="127"/>
      <c r="F81" s="197"/>
      <c r="G81" s="200"/>
      <c r="H81" s="205" t="e">
        <f>SUM(H68:H79)</f>
        <v>#VALUE!</v>
      </c>
      <c r="I81" s="200" t="e">
        <f>148200/12*H81</f>
        <v>#VALUE!</v>
      </c>
      <c r="J81" s="197" t="s">
        <v>28</v>
      </c>
      <c r="K81" s="201"/>
      <c r="L81" s="197"/>
      <c r="M81" s="200" t="e">
        <f>I81*1.1%</f>
        <v>#VALUE!</v>
      </c>
      <c r="N81" s="197" t="s">
        <v>26</v>
      </c>
      <c r="O81" s="197"/>
      <c r="P81" s="197"/>
      <c r="Q81" s="197"/>
      <c r="R81" s="197"/>
      <c r="S81" s="197"/>
      <c r="T81" s="197"/>
      <c r="U81" s="197"/>
      <c r="AB81" s="128"/>
      <c r="AC81" s="128"/>
    </row>
    <row r="82" spans="1:29" s="127" customFormat="1" hidden="1" x14ac:dyDescent="0.2">
      <c r="A82" s="415"/>
      <c r="B82" s="197"/>
      <c r="F82" s="197"/>
      <c r="G82" s="197"/>
      <c r="H82" s="129"/>
      <c r="I82" s="201"/>
      <c r="J82" s="197"/>
      <c r="K82" s="197"/>
      <c r="L82" s="197"/>
      <c r="M82" s="200" t="e">
        <f>ROUND((M81-M80)/5,2)*5</f>
        <v>#VALUE!</v>
      </c>
      <c r="N82" s="197" t="s">
        <v>22</v>
      </c>
      <c r="O82" s="197"/>
      <c r="P82" s="197"/>
      <c r="Q82" s="197"/>
      <c r="R82" s="197"/>
      <c r="S82" s="197"/>
      <c r="T82" s="197"/>
      <c r="U82" s="197"/>
      <c r="AB82" s="128"/>
      <c r="AC82" s="128"/>
    </row>
    <row r="83" spans="1:29" s="127" customFormat="1" x14ac:dyDescent="0.2">
      <c r="A83" s="196"/>
      <c r="B83" s="196"/>
      <c r="F83" s="196"/>
      <c r="G83" s="196"/>
      <c r="H83" s="196"/>
      <c r="I83" s="196"/>
      <c r="J83" s="196"/>
      <c r="K83" s="196"/>
      <c r="L83" s="196"/>
      <c r="M83" s="196"/>
      <c r="N83" s="196"/>
      <c r="O83" s="196"/>
      <c r="P83" s="196"/>
      <c r="Q83" s="196"/>
      <c r="R83" s="196"/>
      <c r="AB83" s="128"/>
      <c r="AC83" s="128"/>
    </row>
    <row r="84" spans="1:29" s="127" customFormat="1" x14ac:dyDescent="0.2">
      <c r="A84" s="196"/>
      <c r="B84" s="196"/>
      <c r="F84" s="196"/>
      <c r="G84" s="196"/>
      <c r="H84" s="196"/>
      <c r="I84" s="196"/>
      <c r="J84" s="196"/>
      <c r="K84" s="196"/>
      <c r="L84" s="196"/>
      <c r="M84" s="196"/>
      <c r="N84" s="196"/>
      <c r="O84" s="196"/>
      <c r="P84" s="196"/>
      <c r="Q84" s="196"/>
      <c r="R84" s="196"/>
      <c r="AB84" s="128"/>
      <c r="AC84" s="128"/>
    </row>
    <row r="85" spans="1:29" s="127" customFormat="1" x14ac:dyDescent="0.2">
      <c r="B85" s="196"/>
      <c r="F85" s="196"/>
      <c r="G85" s="196"/>
      <c r="H85" s="196"/>
      <c r="I85" s="196"/>
      <c r="J85" s="196"/>
      <c r="K85" s="196"/>
      <c r="L85" s="196"/>
      <c r="M85" s="196"/>
      <c r="N85" s="196"/>
      <c r="O85" s="196"/>
      <c r="P85" s="196"/>
      <c r="Q85" s="196"/>
      <c r="R85" s="196"/>
      <c r="AB85" s="128"/>
      <c r="AC85" s="128"/>
    </row>
    <row r="86" spans="1:29" s="127" customFormat="1" x14ac:dyDescent="0.2">
      <c r="AB86" s="128"/>
      <c r="AC86" s="128"/>
    </row>
    <row r="87" spans="1:29" s="127" customFormat="1" x14ac:dyDescent="0.2">
      <c r="AB87" s="128"/>
      <c r="AC87" s="128"/>
    </row>
    <row r="88" spans="1:29" s="127" customFormat="1" x14ac:dyDescent="0.2">
      <c r="AB88" s="128"/>
      <c r="AC88" s="128"/>
    </row>
    <row r="89" spans="1:29" s="127" customFormat="1" x14ac:dyDescent="0.2">
      <c r="AB89" s="128"/>
      <c r="AC89" s="128"/>
    </row>
    <row r="90" spans="1:29" s="127" customFormat="1" x14ac:dyDescent="0.2">
      <c r="AB90" s="128"/>
      <c r="AC90" s="128"/>
    </row>
    <row r="91" spans="1:29" s="127" customFormat="1" x14ac:dyDescent="0.2">
      <c r="AB91" s="128"/>
      <c r="AC91" s="128"/>
    </row>
    <row r="92" spans="1:29" s="127" customFormat="1" x14ac:dyDescent="0.2">
      <c r="AB92" s="128"/>
      <c r="AC92" s="128"/>
    </row>
    <row r="93" spans="1:29" s="127" customFormat="1" x14ac:dyDescent="0.2">
      <c r="AB93" s="128"/>
      <c r="AC93" s="128"/>
    </row>
    <row r="94" spans="1:29" s="127" customFormat="1" x14ac:dyDescent="0.2">
      <c r="AB94" s="128"/>
      <c r="AC94" s="128"/>
    </row>
    <row r="95" spans="1:29" s="127" customFormat="1" x14ac:dyDescent="0.2">
      <c r="AB95" s="128"/>
      <c r="AC95" s="128"/>
    </row>
    <row r="96" spans="1:29" s="127" customFormat="1" x14ac:dyDescent="0.2">
      <c r="AB96" s="128"/>
      <c r="AC96" s="128"/>
    </row>
    <row r="97" spans="4:31" s="79" customFormat="1" x14ac:dyDescent="0.2">
      <c r="D97" s="195"/>
      <c r="V97" s="114"/>
      <c r="W97" s="114"/>
      <c r="X97" s="114"/>
      <c r="Y97" s="114"/>
      <c r="Z97" s="114"/>
      <c r="AA97" s="114"/>
      <c r="AB97" s="115"/>
      <c r="AC97" s="115"/>
      <c r="AD97" s="127"/>
      <c r="AE97" s="127"/>
    </row>
    <row r="98" spans="4:31" s="79" customFormat="1" x14ac:dyDescent="0.2">
      <c r="D98" s="195"/>
      <c r="V98" s="114"/>
      <c r="W98" s="114"/>
      <c r="X98" s="114"/>
      <c r="Y98" s="114"/>
      <c r="Z98" s="114"/>
      <c r="AA98" s="114"/>
      <c r="AB98" s="115"/>
      <c r="AC98" s="115"/>
      <c r="AD98" s="127"/>
      <c r="AE98" s="127"/>
    </row>
    <row r="99" spans="4:31" s="79" customFormat="1" x14ac:dyDescent="0.2">
      <c r="D99" s="195"/>
      <c r="E99" s="195"/>
      <c r="V99" s="114"/>
      <c r="W99" s="114"/>
      <c r="X99" s="114"/>
      <c r="Y99" s="114"/>
      <c r="Z99" s="114"/>
      <c r="AA99" s="114"/>
      <c r="AB99" s="115"/>
      <c r="AC99" s="115"/>
      <c r="AD99" s="127"/>
      <c r="AE99" s="127"/>
    </row>
    <row r="100" spans="4:31" s="79" customFormat="1" x14ac:dyDescent="0.2">
      <c r="V100" s="114"/>
      <c r="W100" s="114"/>
      <c r="X100" s="114"/>
      <c r="Y100" s="114"/>
      <c r="Z100" s="114"/>
      <c r="AA100" s="114"/>
      <c r="AB100" s="115"/>
      <c r="AC100" s="115"/>
      <c r="AD100" s="127"/>
      <c r="AE100" s="127"/>
    </row>
    <row r="101" spans="4:31" s="79" customFormat="1" x14ac:dyDescent="0.2">
      <c r="V101" s="114"/>
      <c r="W101" s="114"/>
      <c r="X101" s="114"/>
      <c r="Y101" s="114"/>
      <c r="Z101" s="114"/>
      <c r="AA101" s="114"/>
      <c r="AB101" s="115"/>
      <c r="AC101" s="115"/>
      <c r="AD101" s="127"/>
      <c r="AE101" s="127"/>
    </row>
    <row r="102" spans="4:31" s="79" customFormat="1" x14ac:dyDescent="0.2">
      <c r="V102" s="114"/>
      <c r="W102" s="114"/>
      <c r="X102" s="114"/>
      <c r="Y102" s="114"/>
      <c r="Z102" s="114"/>
      <c r="AA102" s="114"/>
      <c r="AB102" s="115"/>
      <c r="AC102" s="115"/>
      <c r="AD102" s="127"/>
      <c r="AE102" s="127"/>
    </row>
    <row r="103" spans="4:31" s="79" customFormat="1" x14ac:dyDescent="0.2">
      <c r="V103" s="114"/>
      <c r="W103" s="114"/>
      <c r="X103" s="114"/>
      <c r="Y103" s="114"/>
      <c r="Z103" s="114"/>
      <c r="AA103" s="114"/>
      <c r="AB103" s="115"/>
      <c r="AC103" s="115"/>
      <c r="AD103" s="127"/>
      <c r="AE103" s="127"/>
    </row>
  </sheetData>
  <sheetProtection algorithmName="SHA-512" hashValue="wD2HCdyI2n1f0Uf3xtlASeTpL87ajJfaAAKd5Job1YMoWfxdgFw6Y0xAQczj7UyiWaEYOwLVGKddXEas9hkIfQ==" saltValue="ifwzwL68UE8FFY6vQGUKwA==" spinCount="100000" sheet="1" selectLockedCells="1"/>
  <mergeCells count="59">
    <mergeCell ref="C43:K43"/>
    <mergeCell ref="M43:N45"/>
    <mergeCell ref="Q43:T45"/>
    <mergeCell ref="C44:K44"/>
    <mergeCell ref="C45:K45"/>
    <mergeCell ref="S36:T36"/>
    <mergeCell ref="S37:T37"/>
    <mergeCell ref="S38:T38"/>
    <mergeCell ref="S39:T39"/>
    <mergeCell ref="C40:D40"/>
    <mergeCell ref="S40:T40"/>
    <mergeCell ref="S31:T31"/>
    <mergeCell ref="S32:T32"/>
    <mergeCell ref="S33:T33"/>
    <mergeCell ref="S34:T34"/>
    <mergeCell ref="S35:T35"/>
    <mergeCell ref="S26:T26"/>
    <mergeCell ref="S27:T27"/>
    <mergeCell ref="S28:T28"/>
    <mergeCell ref="S29:T29"/>
    <mergeCell ref="S30:T30"/>
    <mergeCell ref="C25:D25"/>
    <mergeCell ref="S25:T25"/>
    <mergeCell ref="K22:K24"/>
    <mergeCell ref="L22:L23"/>
    <mergeCell ref="M22:M23"/>
    <mergeCell ref="Q22:Q23"/>
    <mergeCell ref="R22:R23"/>
    <mergeCell ref="S22:T24"/>
    <mergeCell ref="E23:E24"/>
    <mergeCell ref="F23:F24"/>
    <mergeCell ref="C20:F20"/>
    <mergeCell ref="N22:N23"/>
    <mergeCell ref="O22:O23"/>
    <mergeCell ref="P22:P23"/>
    <mergeCell ref="C22:D24"/>
    <mergeCell ref="E22:F22"/>
    <mergeCell ref="G22:G24"/>
    <mergeCell ref="H22:H24"/>
    <mergeCell ref="I22:I23"/>
    <mergeCell ref="J22:J24"/>
    <mergeCell ref="C17:G18"/>
    <mergeCell ref="K17:M17"/>
    <mergeCell ref="N17:T17"/>
    <mergeCell ref="C19:G19"/>
    <mergeCell ref="N19:T19"/>
    <mergeCell ref="K11:M11"/>
    <mergeCell ref="C13:G14"/>
    <mergeCell ref="K13:M13"/>
    <mergeCell ref="N13:T13"/>
    <mergeCell ref="C15:G16"/>
    <mergeCell ref="K15:M15"/>
    <mergeCell ref="N15:T15"/>
    <mergeCell ref="A3:L4"/>
    <mergeCell ref="S6:T6"/>
    <mergeCell ref="F8:H8"/>
    <mergeCell ref="M8:T8"/>
    <mergeCell ref="C10:E10"/>
    <mergeCell ref="I6:O6"/>
  </mergeCells>
  <conditionalFormatting sqref="E40:O40 H38:J39 L26:M39 Q40:R40 R26:R39 H26:I37">
    <cfRule type="cellIs" dxfId="56" priority="13" stopIfTrue="1" operator="equal">
      <formula>0</formula>
    </cfRule>
  </conditionalFormatting>
  <conditionalFormatting sqref="G10">
    <cfRule type="cellIs" priority="14" stopIfTrue="1" operator="equal">
      <formula>0</formula>
    </cfRule>
  </conditionalFormatting>
  <conditionalFormatting sqref="P40">
    <cfRule type="cellIs" dxfId="55" priority="11" stopIfTrue="1" operator="equal">
      <formula>0</formula>
    </cfRule>
  </conditionalFormatting>
  <conditionalFormatting sqref="N26:N37">
    <cfRule type="cellIs" dxfId="54" priority="9" stopIfTrue="1" operator="equal">
      <formula>0</formula>
    </cfRule>
    <cfRule type="expression" dxfId="53" priority="10" stopIfTrue="1">
      <formula>$N$24&lt;&gt;""</formula>
    </cfRule>
  </conditionalFormatting>
  <conditionalFormatting sqref="O26:Q37">
    <cfRule type="cellIs" dxfId="52" priority="7" stopIfTrue="1" operator="equal">
      <formula>0</formula>
    </cfRule>
    <cfRule type="expression" dxfId="51" priority="8" stopIfTrue="1">
      <formula>$N$24&lt;&gt;""</formula>
    </cfRule>
  </conditionalFormatting>
  <conditionalFormatting sqref="C38 J38">
    <cfRule type="expression" dxfId="50" priority="6" stopIfTrue="1">
      <formula>$E$40+$F$40+$G$40=0</formula>
    </cfRule>
  </conditionalFormatting>
  <conditionalFormatting sqref="Q8:R8">
    <cfRule type="expression" dxfId="49" priority="2" stopIfTrue="1">
      <formula>W17=1</formula>
    </cfRule>
  </conditionalFormatting>
  <conditionalFormatting sqref="S8:T8">
    <cfRule type="expression" dxfId="48" priority="3" stopIfTrue="1">
      <formula>AB17=1</formula>
    </cfRule>
  </conditionalFormatting>
  <conditionalFormatting sqref="N8:O8">
    <cfRule type="expression" dxfId="47" priority="4" stopIfTrue="1">
      <formula>U17=1</formula>
    </cfRule>
  </conditionalFormatting>
  <conditionalFormatting sqref="P8">
    <cfRule type="expression" dxfId="46" priority="1" stopIfTrue="1">
      <formula>V17=1</formula>
    </cfRule>
  </conditionalFormatting>
  <conditionalFormatting sqref="M8">
    <cfRule type="expression" dxfId="45" priority="5" stopIfTrue="1">
      <formula>N17=1</formula>
    </cfRule>
  </conditionalFormatting>
  <printOptions horizontalCentered="1"/>
  <pageMargins left="0.15748031496062992" right="0.15748031496062992" top="0.19685039370078741" bottom="0.19685039370078741" header="0.78740157480314965" footer="0.51181102362204722"/>
  <pageSetup paperSize="9" scale="76"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FFC000"/>
    <pageSetUpPr fitToPage="1"/>
  </sheetPr>
  <dimension ref="A1:AE103"/>
  <sheetViews>
    <sheetView showGridLines="0" showRowColHeaders="0" zoomScaleNormal="100" workbookViewId="0">
      <selection activeCell="E26" sqref="E26"/>
    </sheetView>
  </sheetViews>
  <sheetFormatPr baseColWidth="10" defaultRowHeight="15" x14ac:dyDescent="0.2"/>
  <cols>
    <col min="1" max="1" width="5.42578125" style="28" customWidth="1"/>
    <col min="2" max="2" width="2.42578125" style="28" customWidth="1"/>
    <col min="3" max="3" width="3" style="28" customWidth="1"/>
    <col min="4" max="4" width="6.5703125" style="28" customWidth="1"/>
    <col min="5" max="5" width="12.28515625" style="28" customWidth="1"/>
    <col min="6" max="6" width="13.7109375" style="28" customWidth="1"/>
    <col min="7" max="7" width="11.7109375" style="28" customWidth="1"/>
    <col min="8" max="8" width="10.140625" style="28" customWidth="1"/>
    <col min="9" max="9" width="12.85546875" style="28" customWidth="1"/>
    <col min="10" max="10" width="11.28515625" style="28" customWidth="1"/>
    <col min="11" max="11" width="11.42578125" style="28"/>
    <col min="12" max="12" width="11" style="28" customWidth="1"/>
    <col min="13" max="13" width="10.5703125" style="28" customWidth="1"/>
    <col min="14" max="14" width="11.5703125" style="28" customWidth="1"/>
    <col min="15" max="16" width="12.140625" style="28" customWidth="1"/>
    <col min="17" max="17" width="10.7109375" style="28" customWidth="1"/>
    <col min="18" max="18" width="13.7109375" style="28" customWidth="1"/>
    <col min="19" max="19" width="3.28515625" style="28" customWidth="1"/>
    <col min="20" max="20" width="9.140625" style="28" customWidth="1"/>
    <col min="21" max="21" width="2.42578125" style="28" customWidth="1"/>
    <col min="22" max="22" width="11.42578125" style="114" hidden="1" customWidth="1"/>
    <col min="23" max="23" width="8.42578125" style="114" hidden="1" customWidth="1"/>
    <col min="24" max="24" width="11.42578125" style="114" hidden="1" customWidth="1"/>
    <col min="25" max="27" width="6" style="114" hidden="1" customWidth="1"/>
    <col min="28" max="29" width="11.42578125" style="115" hidden="1" customWidth="1"/>
    <col min="30" max="30" width="11.42578125" style="114" customWidth="1"/>
    <col min="31" max="31" width="11.42578125" style="114"/>
    <col min="32" max="16384" width="11.42578125" style="28"/>
  </cols>
  <sheetData>
    <row r="1" spans="1:29" s="1" customFormat="1" ht="15.75" customHeight="1" x14ac:dyDescent="0.2">
      <c r="M1" s="211"/>
      <c r="N1" s="211"/>
      <c r="O1" s="211"/>
      <c r="P1" s="211"/>
      <c r="Q1" s="211"/>
      <c r="R1" s="211"/>
      <c r="S1" s="211"/>
      <c r="T1" s="211"/>
      <c r="U1" s="211"/>
      <c r="V1" s="412"/>
      <c r="W1" s="412"/>
      <c r="X1" s="412"/>
      <c r="Y1" s="412"/>
      <c r="Z1" s="412"/>
      <c r="AA1" s="412"/>
      <c r="AB1" s="412"/>
      <c r="AC1" s="413"/>
    </row>
    <row r="2" spans="1:29" s="1" customFormat="1" ht="3.75" customHeight="1" x14ac:dyDescent="0.2">
      <c r="B2" s="16"/>
      <c r="C2" s="16"/>
      <c r="D2" s="16"/>
      <c r="E2" s="16"/>
      <c r="F2" s="16"/>
      <c r="G2" s="16"/>
      <c r="H2" s="16"/>
      <c r="I2" s="16"/>
      <c r="J2" s="16"/>
      <c r="K2" s="16"/>
      <c r="L2" s="16"/>
      <c r="M2" s="335"/>
      <c r="N2" s="335"/>
      <c r="O2" s="335"/>
      <c r="P2" s="335"/>
      <c r="Q2" s="335"/>
      <c r="R2" s="335"/>
      <c r="S2" s="335"/>
      <c r="T2" s="335"/>
      <c r="U2" s="336"/>
      <c r="V2" s="211"/>
      <c r="W2" s="211"/>
      <c r="X2" s="211"/>
      <c r="Y2" s="211"/>
      <c r="Z2" s="211"/>
      <c r="AA2" s="211"/>
      <c r="AB2" s="211"/>
    </row>
    <row r="3" spans="1:29" s="1" customFormat="1" ht="8.25" customHeight="1" x14ac:dyDescent="0.2">
      <c r="A3" s="508" t="s">
        <v>215</v>
      </c>
      <c r="B3" s="508"/>
      <c r="C3" s="508"/>
      <c r="D3" s="508"/>
      <c r="E3" s="508"/>
      <c r="F3" s="508"/>
      <c r="G3" s="508"/>
      <c r="H3" s="508"/>
      <c r="I3" s="508"/>
      <c r="J3" s="508"/>
      <c r="K3" s="508"/>
      <c r="L3" s="508"/>
      <c r="M3" s="335"/>
      <c r="N3" s="335"/>
      <c r="O3" s="335"/>
      <c r="P3" s="335"/>
      <c r="Q3" s="335"/>
      <c r="R3" s="335"/>
      <c r="S3" s="335"/>
      <c r="T3" s="335"/>
      <c r="U3" s="336"/>
      <c r="V3" s="211"/>
      <c r="W3" s="211"/>
      <c r="X3" s="211"/>
      <c r="Y3" s="211"/>
      <c r="Z3" s="211"/>
      <c r="AA3" s="211"/>
      <c r="AB3" s="211"/>
    </row>
    <row r="4" spans="1:29" s="1" customFormat="1" ht="9.75" customHeight="1" x14ac:dyDescent="0.2">
      <c r="A4" s="508"/>
      <c r="B4" s="508"/>
      <c r="C4" s="508"/>
      <c r="D4" s="508"/>
      <c r="E4" s="508"/>
      <c r="F4" s="508"/>
      <c r="G4" s="508"/>
      <c r="H4" s="508"/>
      <c r="I4" s="508"/>
      <c r="J4" s="508"/>
      <c r="K4" s="508"/>
      <c r="L4" s="508"/>
      <c r="M4" s="335"/>
      <c r="N4" s="335"/>
      <c r="O4" s="335"/>
      <c r="P4" s="335"/>
      <c r="Q4" s="335"/>
      <c r="R4" s="335"/>
      <c r="S4" s="335"/>
      <c r="T4" s="335"/>
      <c r="U4" s="336"/>
      <c r="V4" s="211"/>
      <c r="W4" s="211"/>
      <c r="X4" s="211"/>
      <c r="Y4" s="211"/>
      <c r="Z4" s="211"/>
      <c r="AA4" s="211"/>
      <c r="AB4" s="211"/>
    </row>
    <row r="5" spans="1:29" ht="6.75" customHeight="1" x14ac:dyDescent="0.2">
      <c r="B5" s="47"/>
      <c r="C5" s="47"/>
      <c r="D5" s="47"/>
      <c r="E5" s="47"/>
      <c r="F5" s="47"/>
      <c r="G5" s="47"/>
      <c r="H5" s="47"/>
      <c r="I5" s="47"/>
      <c r="J5" s="47"/>
      <c r="K5" s="47"/>
      <c r="L5" s="47"/>
      <c r="M5" s="47"/>
      <c r="N5" s="47"/>
      <c r="O5" s="47"/>
      <c r="P5" s="47"/>
      <c r="Q5" s="47"/>
      <c r="R5" s="47"/>
      <c r="S5" s="47"/>
      <c r="T5" s="47"/>
      <c r="U5" s="47"/>
      <c r="V5" s="116"/>
      <c r="W5" s="116"/>
      <c r="X5" s="116"/>
      <c r="Y5" s="116"/>
      <c r="Z5" s="116"/>
      <c r="AA5" s="116"/>
    </row>
    <row r="6" spans="1:29" ht="29.25" customHeight="1" x14ac:dyDescent="0.35">
      <c r="B6" s="47"/>
      <c r="C6" s="46" t="s">
        <v>217</v>
      </c>
      <c r="D6" s="47"/>
      <c r="E6" s="47"/>
      <c r="F6" s="47"/>
      <c r="G6" s="238"/>
      <c r="H6" s="47"/>
      <c r="I6" s="626" t="str">
        <f>IF(SUM(Y26:Y37)=0,"",IF(MAX(Y26:Y37)-MIN(Y26:Y37)&gt;COUNTIF(Y26:Y37,"&gt;0")-1,"Pagamento interrotto del salario. Si prega di utilizzare due schede dei salari!",""))</f>
        <v/>
      </c>
      <c r="J6" s="626"/>
      <c r="K6" s="626"/>
      <c r="L6" s="626"/>
      <c r="M6" s="626"/>
      <c r="N6" s="626"/>
      <c r="O6" s="626"/>
      <c r="P6" s="342"/>
      <c r="Q6" s="342"/>
      <c r="R6" s="342"/>
      <c r="S6" s="548">
        <f>Notifica!J8</f>
        <v>2025</v>
      </c>
      <c r="T6" s="548"/>
      <c r="U6" s="47"/>
      <c r="V6" s="116"/>
      <c r="W6" s="116"/>
      <c r="X6" s="116"/>
      <c r="Y6" s="116"/>
      <c r="Z6" s="116"/>
      <c r="AA6" s="116"/>
    </row>
    <row r="7" spans="1:29" ht="15" customHeight="1" x14ac:dyDescent="0.2">
      <c r="B7" s="47"/>
      <c r="C7" s="47"/>
      <c r="D7" s="47"/>
      <c r="E7" s="47"/>
      <c r="F7" s="47"/>
      <c r="G7" s="47"/>
      <c r="H7" s="47"/>
      <c r="I7" s="47"/>
      <c r="J7" s="47"/>
      <c r="K7" s="47"/>
      <c r="L7" s="47"/>
      <c r="M7" s="47"/>
      <c r="N7" s="47"/>
      <c r="O7" s="47"/>
      <c r="P7" s="47"/>
      <c r="Q7" s="47"/>
      <c r="R7" s="47"/>
      <c r="S7" s="113"/>
      <c r="T7" s="50"/>
      <c r="U7" s="47"/>
      <c r="V7" s="116">
        <f>IF(K19="uomo",1,2)</f>
        <v>2</v>
      </c>
      <c r="W7" s="116" t="str">
        <f>IF(V7=1,"M","F")</f>
        <v>F</v>
      </c>
      <c r="X7" s="116"/>
      <c r="Y7" s="116"/>
      <c r="Z7" s="116"/>
      <c r="AA7" s="116"/>
    </row>
    <row r="8" spans="1:29" ht="18" customHeight="1" x14ac:dyDescent="0.3">
      <c r="B8" s="47"/>
      <c r="C8" s="51" t="s">
        <v>158</v>
      </c>
      <c r="D8" s="47"/>
      <c r="E8" s="47"/>
      <c r="F8" s="590"/>
      <c r="G8" s="590"/>
      <c r="H8" s="590"/>
      <c r="I8" s="51" t="s">
        <v>126</v>
      </c>
      <c r="J8" s="47"/>
      <c r="K8" s="47"/>
      <c r="L8" s="47"/>
      <c r="M8" s="627" t="str">
        <f>IF('Foglio di base'!U40="","RINUNCIA ALLA FRANCHIGIA PER BENEFICIARI DI RENDITE","NON A L'ETA DI RIFERIMENTO!")</f>
        <v>RINUNCIA ALLA FRANCHIGIA PER BENEFICIARI DI RENDITE</v>
      </c>
      <c r="N8" s="628"/>
      <c r="O8" s="628"/>
      <c r="P8" s="628"/>
      <c r="Q8" s="628"/>
      <c r="R8" s="628"/>
      <c r="S8" s="628"/>
      <c r="T8" s="628"/>
      <c r="U8" s="47"/>
      <c r="V8" s="206" t="e">
        <f>YEAR(K17)*12+MONTH(K17)</f>
        <v>#VALUE!</v>
      </c>
      <c r="W8" s="116" t="s">
        <v>14</v>
      </c>
      <c r="X8" s="116"/>
      <c r="Y8" s="116"/>
      <c r="Z8" s="116"/>
      <c r="AA8" s="116"/>
    </row>
    <row r="9" spans="1:29" ht="7.5" customHeight="1" x14ac:dyDescent="0.2">
      <c r="B9" s="47"/>
      <c r="C9" s="22"/>
      <c r="D9" s="22"/>
      <c r="E9" s="22"/>
      <c r="F9" s="22"/>
      <c r="G9" s="22"/>
      <c r="H9" s="47"/>
      <c r="I9" s="22"/>
      <c r="J9" s="22"/>
      <c r="K9" s="22"/>
      <c r="L9" s="22"/>
      <c r="M9" s="22"/>
      <c r="N9" s="22"/>
      <c r="O9" s="22"/>
      <c r="P9" s="22"/>
      <c r="Q9" s="22"/>
      <c r="R9" s="111"/>
      <c r="S9" s="111"/>
      <c r="T9" s="22"/>
      <c r="U9" s="47"/>
      <c r="V9" s="206" t="e">
        <f>IF(V7=1,(V8+65*12),IF(YEAR(K17)&lt;1961,V8+64*12,IF(YEAR(K17)=1961,V8+64*12+3,IF(YEAR(K17)=1962,V8+64*12+6,IF(YEAR(K17)=1963,V8+64*12+9,V8+65*12)))))</f>
        <v>#VALUE!</v>
      </c>
      <c r="W9" s="116" t="s">
        <v>15</v>
      </c>
      <c r="X9" s="116"/>
      <c r="Y9" s="116"/>
      <c r="Z9" s="116"/>
      <c r="AA9" s="116"/>
    </row>
    <row r="10" spans="1:29" ht="19.5" customHeight="1" x14ac:dyDescent="0.2">
      <c r="B10" s="47"/>
      <c r="C10" s="591"/>
      <c r="D10" s="592"/>
      <c r="E10" s="592"/>
      <c r="F10" s="316"/>
      <c r="G10" s="317"/>
      <c r="H10" s="47"/>
      <c r="I10" s="47"/>
      <c r="J10" s="47"/>
      <c r="K10" s="47"/>
      <c r="L10" s="47"/>
      <c r="M10" s="47"/>
      <c r="N10" s="47"/>
      <c r="O10" s="47"/>
      <c r="P10" s="47"/>
      <c r="Q10" s="47"/>
      <c r="R10" s="47"/>
      <c r="S10" s="47"/>
      <c r="T10" s="47"/>
      <c r="U10" s="47"/>
      <c r="V10" s="116"/>
      <c r="W10" s="116"/>
      <c r="X10" s="116"/>
      <c r="Y10" s="116"/>
      <c r="Z10" s="116"/>
      <c r="AA10" s="116"/>
    </row>
    <row r="11" spans="1:29" ht="15.75" customHeight="1" x14ac:dyDescent="0.2">
      <c r="B11" s="47"/>
      <c r="C11" s="369" t="str">
        <f>IF('Foglio di base'!$E$7="","","N° cont. ")</f>
        <v/>
      </c>
      <c r="D11" s="369"/>
      <c r="E11" s="370" t="str">
        <f>IF('Foglio di base'!$E$7="","",'Foglio di base'!$E$7)</f>
        <v/>
      </c>
      <c r="F11" s="369"/>
      <c r="G11" s="369"/>
      <c r="H11" s="47"/>
      <c r="I11" s="86" t="s">
        <v>127</v>
      </c>
      <c r="J11" s="52"/>
      <c r="K11" s="554" t="str">
        <f>IF('Foglio di base'!$D$41="","",'Foglio di base'!$D$41)</f>
        <v/>
      </c>
      <c r="L11" s="554"/>
      <c r="M11" s="554"/>
      <c r="N11" s="410"/>
      <c r="O11" s="410"/>
      <c r="P11" s="410"/>
      <c r="Q11" s="410"/>
      <c r="R11" s="409"/>
      <c r="S11" s="409"/>
      <c r="T11" s="409"/>
      <c r="U11" s="47"/>
      <c r="V11" s="116"/>
      <c r="W11" s="116"/>
      <c r="X11" s="116"/>
      <c r="Y11" s="116"/>
      <c r="Z11" s="116"/>
      <c r="AA11" s="116"/>
    </row>
    <row r="12" spans="1:29" ht="6" customHeight="1" x14ac:dyDescent="0.2">
      <c r="B12" s="47"/>
      <c r="C12" s="314"/>
      <c r="D12" s="314"/>
      <c r="E12" s="314"/>
      <c r="F12" s="314"/>
      <c r="G12" s="314"/>
      <c r="H12" s="47"/>
      <c r="I12" s="32"/>
      <c r="J12" s="52"/>
      <c r="K12" s="314"/>
      <c r="L12" s="314"/>
      <c r="M12" s="314"/>
      <c r="N12" s="410"/>
      <c r="O12" s="410"/>
      <c r="P12" s="410"/>
      <c r="Q12" s="410"/>
      <c r="R12" s="409"/>
      <c r="S12" s="409"/>
      <c r="T12" s="409"/>
      <c r="U12" s="47"/>
      <c r="V12" s="116"/>
      <c r="W12" s="116"/>
      <c r="X12" s="116"/>
      <c r="Y12" s="116"/>
      <c r="Z12" s="116"/>
      <c r="AA12" s="116"/>
    </row>
    <row r="13" spans="1:29" ht="15.75" customHeight="1" x14ac:dyDescent="0.2">
      <c r="B13" s="47"/>
      <c r="C13" s="554" t="str">
        <f>IF('Foglio di base'!$E$11="","",'Foglio di base'!$E$11)</f>
        <v/>
      </c>
      <c r="D13" s="554"/>
      <c r="E13" s="554"/>
      <c r="F13" s="554"/>
      <c r="G13" s="554"/>
      <c r="H13" s="47"/>
      <c r="I13" s="32" t="s">
        <v>85</v>
      </c>
      <c r="J13" s="52"/>
      <c r="K13" s="593" t="str">
        <f>IF('Foglio di base'!$E$41="","",'Foglio di base'!$E$41)</f>
        <v/>
      </c>
      <c r="L13" s="593"/>
      <c r="M13" s="593"/>
      <c r="N13" s="595"/>
      <c r="O13" s="595"/>
      <c r="P13" s="595"/>
      <c r="Q13" s="595"/>
      <c r="R13" s="595"/>
      <c r="S13" s="595"/>
      <c r="T13" s="595"/>
      <c r="U13" s="47"/>
      <c r="V13" s="116"/>
      <c r="W13" s="116"/>
      <c r="X13" s="116"/>
      <c r="Y13" s="116"/>
      <c r="Z13" s="116"/>
      <c r="AA13" s="116"/>
    </row>
    <row r="14" spans="1:29" ht="6" customHeight="1" x14ac:dyDescent="0.2">
      <c r="B14" s="47"/>
      <c r="C14" s="554"/>
      <c r="D14" s="554"/>
      <c r="E14" s="554"/>
      <c r="F14" s="554"/>
      <c r="G14" s="554"/>
      <c r="H14" s="47"/>
      <c r="I14" s="32"/>
      <c r="J14" s="52"/>
      <c r="K14" s="314"/>
      <c r="L14" s="314"/>
      <c r="M14" s="314"/>
      <c r="N14" s="410"/>
      <c r="O14" s="410"/>
      <c r="P14" s="410"/>
      <c r="Q14" s="410"/>
      <c r="R14" s="410"/>
      <c r="S14" s="410"/>
      <c r="T14" s="410"/>
      <c r="U14" s="47"/>
      <c r="V14" s="116"/>
      <c r="W14" s="116"/>
      <c r="X14" s="116"/>
      <c r="Y14" s="116"/>
      <c r="Z14" s="116"/>
      <c r="AA14" s="116"/>
    </row>
    <row r="15" spans="1:29" ht="15.75" customHeight="1" x14ac:dyDescent="0.25">
      <c r="B15" s="47"/>
      <c r="C15" s="554" t="str">
        <f>IF('Foglio di base'!$E$13="","",'Foglio di base'!$E$13)</f>
        <v/>
      </c>
      <c r="D15" s="554"/>
      <c r="E15" s="554"/>
      <c r="F15" s="554"/>
      <c r="G15" s="554"/>
      <c r="H15" s="47"/>
      <c r="I15" s="32" t="s">
        <v>128</v>
      </c>
      <c r="J15" s="52"/>
      <c r="K15" s="593" t="str">
        <f>IF('Foglio di base'!$F$41="","",'Foglio di base'!$F$41)</f>
        <v/>
      </c>
      <c r="L15" s="593"/>
      <c r="M15" s="593"/>
      <c r="N15" s="596" t="str">
        <f>IF(Y15="1a","manca il numero AVS",IF(Y15="1b","il numero AVS deve iniziare con '756'",IF(Y15="1c","il formato del numero AVS non è corretto",IF(Y15="1d","secondo il numero di controllo, il numero AVS non è valido",""))))</f>
        <v/>
      </c>
      <c r="O15" s="596"/>
      <c r="P15" s="596"/>
      <c r="Q15" s="596"/>
      <c r="R15" s="596"/>
      <c r="S15" s="596"/>
      <c r="T15" s="596"/>
      <c r="U15" s="47"/>
      <c r="V15" s="116" t="e">
        <f>IF(W41=0,0,IF(W41=12,0,1))</f>
        <v>#VALUE!</v>
      </c>
      <c r="W15" s="116" t="s">
        <v>97</v>
      </c>
      <c r="X15" s="116"/>
      <c r="Y15" s="116" t="str">
        <f>'Foglio di base'!$Q$41</f>
        <v/>
      </c>
      <c r="Z15" s="196"/>
      <c r="AA15" s="116"/>
    </row>
    <row r="16" spans="1:29" ht="6" customHeight="1" x14ac:dyDescent="0.2">
      <c r="B16" s="47"/>
      <c r="C16" s="554"/>
      <c r="D16" s="554"/>
      <c r="E16" s="554"/>
      <c r="F16" s="554"/>
      <c r="G16" s="554"/>
      <c r="H16" s="47"/>
      <c r="I16" s="32"/>
      <c r="J16" s="52"/>
      <c r="K16" s="314"/>
      <c r="L16" s="314"/>
      <c r="M16" s="314"/>
      <c r="N16" s="410"/>
      <c r="O16" s="410"/>
      <c r="P16" s="410"/>
      <c r="Q16" s="410"/>
      <c r="R16" s="326"/>
      <c r="S16" s="326"/>
      <c r="T16" s="326"/>
      <c r="U16" s="47"/>
      <c r="V16" s="116"/>
      <c r="W16" s="116"/>
      <c r="X16" s="116"/>
      <c r="Y16" s="116"/>
      <c r="Z16" s="116"/>
      <c r="AA16" s="116"/>
    </row>
    <row r="17" spans="2:31" ht="15.75" customHeight="1" x14ac:dyDescent="0.2">
      <c r="B17" s="47"/>
      <c r="C17" s="554" t="str">
        <f>IF('Foglio di base'!$E$15="","",'Foglio di base'!$E$15)</f>
        <v/>
      </c>
      <c r="D17" s="554"/>
      <c r="E17" s="554"/>
      <c r="F17" s="554"/>
      <c r="G17" s="554"/>
      <c r="H17" s="47"/>
      <c r="I17" s="84" t="s">
        <v>129</v>
      </c>
      <c r="J17" s="52"/>
      <c r="K17" s="599" t="str">
        <f>IF('Foglio di base'!$G$41="","",'Foglio di base'!$G$41)</f>
        <v/>
      </c>
      <c r="L17" s="599"/>
      <c r="M17" s="599"/>
      <c r="N17" s="597" t="str">
        <f>IF(Y17="","",IF(Y17="2a","manca la data di nascita",IF(Y17="2b","non tenuto a pagare contributi AVS (utilizzare scheda ’Minorenne')",IF(Y17="2c",CONCATENATE("a partire del mese ",V17," utilizzare una scheda separata","")))))</f>
        <v/>
      </c>
      <c r="O17" s="597"/>
      <c r="P17" s="597"/>
      <c r="Q17" s="597"/>
      <c r="R17" s="597"/>
      <c r="S17" s="597"/>
      <c r="T17" s="597"/>
      <c r="U17" s="47"/>
      <c r="V17" s="207" t="e">
        <f>VLOOKUP((13-W41),AB17:AC28,2)</f>
        <v>#VALUE!</v>
      </c>
      <c r="W17" s="116" t="s">
        <v>8</v>
      </c>
      <c r="X17" s="116"/>
      <c r="Y17" s="116" t="str">
        <f>'Foglio di base'!$R$41</f>
        <v/>
      </c>
      <c r="Z17" s="116"/>
      <c r="AA17" s="116"/>
      <c r="AB17" s="121">
        <v>1</v>
      </c>
      <c r="AC17" s="381" t="s">
        <v>164</v>
      </c>
    </row>
    <row r="18" spans="2:31" ht="6" customHeight="1" x14ac:dyDescent="0.2">
      <c r="B18" s="47"/>
      <c r="C18" s="554"/>
      <c r="D18" s="554"/>
      <c r="E18" s="554"/>
      <c r="F18" s="554"/>
      <c r="G18" s="554"/>
      <c r="H18" s="47"/>
      <c r="I18" s="32"/>
      <c r="J18" s="52"/>
      <c r="K18" s="314"/>
      <c r="L18" s="314"/>
      <c r="M18" s="314"/>
      <c r="N18" s="410"/>
      <c r="O18" s="410"/>
      <c r="P18" s="410"/>
      <c r="Q18" s="410"/>
      <c r="R18" s="409"/>
      <c r="S18" s="409"/>
      <c r="T18" s="409"/>
      <c r="U18" s="47"/>
      <c r="V18" s="116"/>
      <c r="W18" s="116"/>
      <c r="X18" s="116"/>
      <c r="Y18" s="116"/>
      <c r="Z18" s="116"/>
      <c r="AA18" s="116"/>
      <c r="AB18" s="121">
        <v>2</v>
      </c>
      <c r="AC18" s="381" t="s">
        <v>165</v>
      </c>
    </row>
    <row r="19" spans="2:31" ht="19.5" customHeight="1" x14ac:dyDescent="0.2">
      <c r="B19" s="47"/>
      <c r="C19" s="554" t="str">
        <f>IF('Foglio di base'!$E$17="","",'Foglio di base'!$E$17)</f>
        <v/>
      </c>
      <c r="D19" s="554"/>
      <c r="E19" s="554"/>
      <c r="F19" s="554"/>
      <c r="G19" s="554"/>
      <c r="H19" s="47"/>
      <c r="I19" s="32" t="s">
        <v>87</v>
      </c>
      <c r="J19" s="52"/>
      <c r="K19" s="112" t="str">
        <f>IF('Foglio di base'!$H$41="","",IF('Foglio di base'!$H$41="F","donna",IF('Foglio di base'!$H$41="M","uomo")))</f>
        <v/>
      </c>
      <c r="L19" s="314"/>
      <c r="M19" s="315"/>
      <c r="N19" s="598" t="str">
        <f>IF(Y19="3a","manca il sesso",IF(Y19="3b","sesso unicamente ’M' o 'F'",""))</f>
        <v/>
      </c>
      <c r="O19" s="598"/>
      <c r="P19" s="598"/>
      <c r="Q19" s="598"/>
      <c r="R19" s="598"/>
      <c r="S19" s="598"/>
      <c r="T19" s="598"/>
      <c r="U19" s="47"/>
      <c r="V19" s="116"/>
      <c r="W19" s="116"/>
      <c r="X19" s="116"/>
      <c r="Y19" s="116" t="str">
        <f>'Foglio di base'!$S$41</f>
        <v/>
      </c>
      <c r="Z19" s="116"/>
      <c r="AA19" s="116"/>
      <c r="AB19" s="121">
        <v>3</v>
      </c>
      <c r="AC19" s="121" t="s">
        <v>166</v>
      </c>
    </row>
    <row r="20" spans="2:31" ht="9.75" customHeight="1" x14ac:dyDescent="0.2">
      <c r="B20" s="47"/>
      <c r="C20" s="589"/>
      <c r="D20" s="589"/>
      <c r="E20" s="589"/>
      <c r="F20" s="589"/>
      <c r="G20" s="256"/>
      <c r="H20" s="47"/>
      <c r="I20" s="47"/>
      <c r="J20" s="35"/>
      <c r="K20" s="55"/>
      <c r="L20" s="55"/>
      <c r="M20" s="38"/>
      <c r="N20" s="55"/>
      <c r="O20" s="55"/>
      <c r="P20" s="54"/>
      <c r="Q20" s="54"/>
      <c r="R20" s="54"/>
      <c r="S20" s="56"/>
      <c r="T20" s="56"/>
      <c r="U20" s="47"/>
      <c r="V20" s="116"/>
      <c r="W20" s="116"/>
      <c r="X20" s="116"/>
      <c r="Y20" s="116"/>
      <c r="Z20" s="116"/>
      <c r="AA20" s="116"/>
      <c r="AB20" s="121">
        <v>4</v>
      </c>
      <c r="AC20" s="381" t="s">
        <v>167</v>
      </c>
    </row>
    <row r="21" spans="2:31" ht="6" customHeight="1" thickBot="1" x14ac:dyDescent="0.25">
      <c r="B21" s="47"/>
      <c r="C21" s="47"/>
      <c r="D21" s="47"/>
      <c r="E21" s="57"/>
      <c r="F21" s="57"/>
      <c r="G21" s="57"/>
      <c r="H21" s="47"/>
      <c r="I21" s="47"/>
      <c r="J21" s="36"/>
      <c r="K21" s="37"/>
      <c r="L21" s="37"/>
      <c r="M21" s="37"/>
      <c r="N21" s="58"/>
      <c r="O21" s="58"/>
      <c r="P21" s="58"/>
      <c r="Q21" s="58"/>
      <c r="R21" s="58"/>
      <c r="S21" s="58"/>
      <c r="T21" s="58"/>
      <c r="U21" s="47"/>
      <c r="V21" s="116"/>
      <c r="W21" s="116"/>
      <c r="X21" s="116"/>
      <c r="Y21" s="116"/>
      <c r="Z21" s="116"/>
      <c r="AA21" s="116"/>
      <c r="AB21" s="121">
        <v>5</v>
      </c>
      <c r="AC21" s="381" t="s">
        <v>168</v>
      </c>
    </row>
    <row r="22" spans="2:31" ht="30.75" customHeight="1" x14ac:dyDescent="0.2">
      <c r="B22" s="47"/>
      <c r="C22" s="606" t="s">
        <v>130</v>
      </c>
      <c r="D22" s="559"/>
      <c r="E22" s="624" t="s">
        <v>141</v>
      </c>
      <c r="F22" s="625"/>
      <c r="G22" s="556" t="s">
        <v>144</v>
      </c>
      <c r="H22" s="629" t="s">
        <v>145</v>
      </c>
      <c r="I22" s="583" t="s">
        <v>146</v>
      </c>
      <c r="J22" s="612" t="s">
        <v>147</v>
      </c>
      <c r="K22" s="556" t="s">
        <v>148</v>
      </c>
      <c r="L22" s="585" t="s">
        <v>149</v>
      </c>
      <c r="M22" s="586" t="s">
        <v>150</v>
      </c>
      <c r="N22" s="587" t="s">
        <v>151</v>
      </c>
      <c r="O22" s="587" t="s">
        <v>152</v>
      </c>
      <c r="P22" s="587" t="s">
        <v>153</v>
      </c>
      <c r="Q22" s="556" t="s">
        <v>154</v>
      </c>
      <c r="R22" s="585" t="s">
        <v>155</v>
      </c>
      <c r="S22" s="558" t="s">
        <v>156</v>
      </c>
      <c r="T22" s="559"/>
      <c r="U22" s="47"/>
      <c r="V22" s="116"/>
      <c r="W22" s="116"/>
      <c r="X22" s="116"/>
      <c r="Y22" s="116"/>
      <c r="Z22" s="116"/>
      <c r="AA22" s="116"/>
      <c r="AB22" s="121">
        <v>6</v>
      </c>
      <c r="AC22" s="381" t="s">
        <v>169</v>
      </c>
    </row>
    <row r="23" spans="2:31" ht="34.5" customHeight="1" x14ac:dyDescent="0.2">
      <c r="B23" s="47"/>
      <c r="C23" s="560"/>
      <c r="D23" s="561"/>
      <c r="E23" s="556" t="s">
        <v>142</v>
      </c>
      <c r="F23" s="587" t="s">
        <v>143</v>
      </c>
      <c r="G23" s="607"/>
      <c r="H23" s="630"/>
      <c r="I23" s="584"/>
      <c r="J23" s="613"/>
      <c r="K23" s="615"/>
      <c r="L23" s="556"/>
      <c r="M23" s="587"/>
      <c r="N23" s="557"/>
      <c r="O23" s="557"/>
      <c r="P23" s="588"/>
      <c r="Q23" s="557"/>
      <c r="R23" s="556"/>
      <c r="S23" s="560"/>
      <c r="T23" s="561"/>
      <c r="U23" s="47"/>
      <c r="V23" s="116"/>
      <c r="W23" s="116"/>
      <c r="X23" s="116"/>
      <c r="Y23" s="116"/>
      <c r="Z23" s="116"/>
      <c r="AA23" s="116"/>
      <c r="AB23" s="121">
        <v>7</v>
      </c>
      <c r="AC23" s="381" t="s">
        <v>170</v>
      </c>
    </row>
    <row r="24" spans="2:31" s="80" customFormat="1" ht="15" customHeight="1" x14ac:dyDescent="0.2">
      <c r="B24" s="75"/>
      <c r="C24" s="562"/>
      <c r="D24" s="563"/>
      <c r="E24" s="608"/>
      <c r="F24" s="557"/>
      <c r="G24" s="608"/>
      <c r="H24" s="631"/>
      <c r="I24" s="94" t="s">
        <v>29</v>
      </c>
      <c r="J24" s="614"/>
      <c r="K24" s="557"/>
      <c r="L24" s="95" t="s">
        <v>30</v>
      </c>
      <c r="M24" s="95" t="s">
        <v>31</v>
      </c>
      <c r="N24" s="318" t="str">
        <f>IF('Foglio di base'!$I$41="","",'Foglio di base'!$I$41)</f>
        <v/>
      </c>
      <c r="O24" s="318" t="str">
        <f>IF('Foglio di base'!$J$41="","",'Foglio di base'!$J$41)</f>
        <v/>
      </c>
      <c r="P24" s="318" t="str">
        <f>IF('Foglio di base'!$K$41="","",'Foglio di base'!$K$41)</f>
        <v/>
      </c>
      <c r="Q24" s="318" t="str">
        <f>IF('Foglio di base'!$L$41="","",'Foglio di base'!$L$41)</f>
        <v/>
      </c>
      <c r="R24" s="95" t="s">
        <v>99</v>
      </c>
      <c r="S24" s="562"/>
      <c r="T24" s="563"/>
      <c r="U24" s="75"/>
      <c r="V24" s="117"/>
      <c r="W24" s="117"/>
      <c r="X24" s="117"/>
      <c r="Y24" s="117"/>
      <c r="Z24" s="117"/>
      <c r="AA24" s="117"/>
      <c r="AB24" s="121">
        <v>8</v>
      </c>
      <c r="AC24" s="381" t="s">
        <v>171</v>
      </c>
      <c r="AD24" s="118"/>
      <c r="AE24" s="119"/>
    </row>
    <row r="25" spans="2:31" s="61" customFormat="1" x14ac:dyDescent="0.2">
      <c r="B25" s="27"/>
      <c r="C25" s="575"/>
      <c r="D25" s="575"/>
      <c r="E25" s="85">
        <v>1</v>
      </c>
      <c r="F25" s="85">
        <v>2</v>
      </c>
      <c r="G25" s="85">
        <v>3</v>
      </c>
      <c r="H25" s="91">
        <v>4</v>
      </c>
      <c r="I25" s="92">
        <v>5</v>
      </c>
      <c r="J25" s="93">
        <v>6</v>
      </c>
      <c r="K25" s="93">
        <v>7</v>
      </c>
      <c r="L25" s="85">
        <v>8</v>
      </c>
      <c r="M25" s="85">
        <v>9</v>
      </c>
      <c r="N25" s="85">
        <v>10</v>
      </c>
      <c r="O25" s="85">
        <v>11</v>
      </c>
      <c r="P25" s="85">
        <v>12</v>
      </c>
      <c r="Q25" s="85">
        <v>13</v>
      </c>
      <c r="R25" s="85">
        <v>14</v>
      </c>
      <c r="S25" s="580">
        <v>15</v>
      </c>
      <c r="T25" s="581"/>
      <c r="U25" s="27"/>
      <c r="V25" s="120" t="s">
        <v>16</v>
      </c>
      <c r="W25" s="120" t="s">
        <v>9</v>
      </c>
      <c r="X25" s="120" t="s">
        <v>17</v>
      </c>
      <c r="Y25" s="120"/>
      <c r="Z25" s="120"/>
      <c r="AA25" s="120"/>
      <c r="AB25" s="121">
        <v>9</v>
      </c>
      <c r="AC25" s="381" t="s">
        <v>172</v>
      </c>
      <c r="AD25" s="122"/>
      <c r="AE25" s="122"/>
    </row>
    <row r="26" spans="2:31" s="61" customFormat="1" ht="24" customHeight="1" x14ac:dyDescent="0.2">
      <c r="B26" s="27"/>
      <c r="C26" s="59">
        <v>1</v>
      </c>
      <c r="D26" s="76" t="s">
        <v>131</v>
      </c>
      <c r="E26" s="258"/>
      <c r="F26" s="258"/>
      <c r="G26" s="258"/>
      <c r="H26" s="8"/>
      <c r="I26" s="14">
        <f>IF(H26=0,(E26+F26+G26),IF((E26+F26+G26)&lt;1401,0,(E26+F26+G26-H26)))</f>
        <v>0</v>
      </c>
      <c r="J26" s="259"/>
      <c r="K26" s="259"/>
      <c r="L26" s="5">
        <f>E26+F26+J26+K26</f>
        <v>0</v>
      </c>
      <c r="M26" s="39">
        <f t="shared" ref="M26:M37" si="0">ROUND((I26*X26%)/5,2)*5</f>
        <v>0</v>
      </c>
      <c r="N26" s="258">
        <f>IF($N$24="",0,ROUND(($I26*$N$24%)/5,2)*5)</f>
        <v>0</v>
      </c>
      <c r="O26" s="258">
        <f>IF($O$24="",0,ROUND(($I26*$O$24%)/5,2)*5)</f>
        <v>0</v>
      </c>
      <c r="P26" s="258">
        <f>IF($P$24="",0,ROUND(($I26*$P$24%)/5,2)*5)</f>
        <v>0</v>
      </c>
      <c r="Q26" s="258">
        <f>IF($Q$24="",0,ROUND(($I26*$Q$24%)/5,2)*5)</f>
        <v>0</v>
      </c>
      <c r="R26" s="5">
        <f>L26-M26-N26-O26-P26-Q26</f>
        <v>0</v>
      </c>
      <c r="S26" s="573"/>
      <c r="T26" s="574"/>
      <c r="U26" s="27"/>
      <c r="V26" s="382">
        <f>12*$S$6+1</f>
        <v>24301</v>
      </c>
      <c r="W26" s="383" t="e">
        <f>IF($V26&gt;$V$9,1,0)</f>
        <v>#VALUE!</v>
      </c>
      <c r="X26" s="383">
        <f>IF($K$17="",'Foglio di base'!AH7,IF(W26=0,'Foglio di base'!AH7,'Foglio di base'!AH11))</f>
        <v>6.4</v>
      </c>
      <c r="Y26" s="120" t="str">
        <f>IF((E26+F26+G26)=0,"",1)</f>
        <v/>
      </c>
      <c r="Z26" s="120"/>
      <c r="AA26" s="120"/>
      <c r="AB26" s="121">
        <v>10</v>
      </c>
      <c r="AC26" s="381" t="s">
        <v>173</v>
      </c>
      <c r="AD26" s="122"/>
      <c r="AE26" s="122"/>
    </row>
    <row r="27" spans="2:31" s="61" customFormat="1" ht="24" customHeight="1" x14ac:dyDescent="0.2">
      <c r="B27" s="27"/>
      <c r="C27" s="85">
        <v>2</v>
      </c>
      <c r="D27" s="77" t="s">
        <v>0</v>
      </c>
      <c r="E27" s="258"/>
      <c r="F27" s="258"/>
      <c r="G27" s="258"/>
      <c r="H27" s="8"/>
      <c r="I27" s="14">
        <f>IF(H27=0,(E27+F27+G27),IF((E27+F27+G27)&lt;1401,0,(E27+F27+G27-H27)))</f>
        <v>0</v>
      </c>
      <c r="J27" s="259"/>
      <c r="K27" s="259"/>
      <c r="L27" s="39">
        <f>E27+F27+J27+K27</f>
        <v>0</v>
      </c>
      <c r="M27" s="39">
        <f t="shared" si="0"/>
        <v>0</v>
      </c>
      <c r="N27" s="258">
        <f t="shared" ref="N27:N37" si="1">IF($N$24="",0,ROUND(($I27*$N$24%)/5,2)*5)</f>
        <v>0</v>
      </c>
      <c r="O27" s="258">
        <f t="shared" ref="O27:O37" si="2">IF($O$24="",0,ROUND(($I27*$O$24%)/5,2)*5)</f>
        <v>0</v>
      </c>
      <c r="P27" s="258">
        <f t="shared" ref="P27:P37" si="3">IF($P$24="",0,ROUND(($I27*$P$24%)/5,2)*5)</f>
        <v>0</v>
      </c>
      <c r="Q27" s="258">
        <f t="shared" ref="Q27:Q37" si="4">IF($Q$24="",0,ROUND(($I27*$Q$24%)/5,2)*5)</f>
        <v>0</v>
      </c>
      <c r="R27" s="5">
        <f t="shared" ref="R27:R37" si="5">L27-M27-N27-O27-P27-Q27</f>
        <v>0</v>
      </c>
      <c r="S27" s="573"/>
      <c r="T27" s="574"/>
      <c r="U27" s="27"/>
      <c r="V27" s="382">
        <f>12*$S$6+2</f>
        <v>24302</v>
      </c>
      <c r="W27" s="383" t="e">
        <f t="shared" ref="W27:W37" si="6">IF($V27&gt;$V$9,1,0)</f>
        <v>#VALUE!</v>
      </c>
      <c r="X27" s="383">
        <f>IF($K$17="",'Foglio di base'!AH7,IF(W27=0,'Foglio di base'!AH7,'Foglio di base'!AH11))</f>
        <v>6.4</v>
      </c>
      <c r="Y27" s="120" t="str">
        <f>IF((E27+F27+G27)=0,"",2)</f>
        <v/>
      </c>
      <c r="Z27" s="120"/>
      <c r="AA27" s="120"/>
      <c r="AB27" s="121">
        <v>11</v>
      </c>
      <c r="AC27" s="381" t="s">
        <v>174</v>
      </c>
      <c r="AD27" s="122"/>
      <c r="AE27" s="122"/>
    </row>
    <row r="28" spans="2:31" s="61" customFormat="1" ht="24" customHeight="1" x14ac:dyDescent="0.2">
      <c r="B28" s="27"/>
      <c r="C28" s="85">
        <v>3</v>
      </c>
      <c r="D28" s="77" t="s">
        <v>132</v>
      </c>
      <c r="E28" s="258"/>
      <c r="F28" s="258"/>
      <c r="G28" s="258"/>
      <c r="H28" s="8"/>
      <c r="I28" s="14">
        <f t="shared" ref="I28:I37" si="7">IF(H28=0,(E28+F28+G28),IF((E28+F28+G28)&lt;1401,0,(E28+F28+G28-H28)))</f>
        <v>0</v>
      </c>
      <c r="J28" s="259"/>
      <c r="K28" s="259"/>
      <c r="L28" s="39">
        <f t="shared" ref="L28:L37" si="8">E28+F28+J28+K28</f>
        <v>0</v>
      </c>
      <c r="M28" s="39">
        <f t="shared" si="0"/>
        <v>0</v>
      </c>
      <c r="N28" s="258">
        <f t="shared" si="1"/>
        <v>0</v>
      </c>
      <c r="O28" s="258">
        <f t="shared" si="2"/>
        <v>0</v>
      </c>
      <c r="P28" s="258">
        <f t="shared" si="3"/>
        <v>0</v>
      </c>
      <c r="Q28" s="258">
        <f t="shared" si="4"/>
        <v>0</v>
      </c>
      <c r="R28" s="5">
        <f t="shared" si="5"/>
        <v>0</v>
      </c>
      <c r="S28" s="573"/>
      <c r="T28" s="574"/>
      <c r="U28" s="27"/>
      <c r="V28" s="382">
        <f>12*$S$6+3</f>
        <v>24303</v>
      </c>
      <c r="W28" s="383" t="e">
        <f t="shared" si="6"/>
        <v>#VALUE!</v>
      </c>
      <c r="X28" s="383">
        <f>IF($K$17="",'Foglio di base'!AH7,IF(W28=0,'Foglio di base'!AH7,'Foglio di base'!AH11))</f>
        <v>6.4</v>
      </c>
      <c r="Y28" s="120" t="str">
        <f>IF((E28+F28+G28)=0,"",3)</f>
        <v/>
      </c>
      <c r="Z28" s="120"/>
      <c r="AA28" s="120"/>
      <c r="AB28" s="121">
        <v>12</v>
      </c>
      <c r="AC28" s="381" t="s">
        <v>175</v>
      </c>
      <c r="AD28" s="122"/>
      <c r="AE28" s="122"/>
    </row>
    <row r="29" spans="2:31" s="61" customFormat="1" ht="24" customHeight="1" x14ac:dyDescent="0.2">
      <c r="B29" s="27"/>
      <c r="C29" s="85">
        <v>4</v>
      </c>
      <c r="D29" s="77" t="s">
        <v>133</v>
      </c>
      <c r="E29" s="258"/>
      <c r="F29" s="258"/>
      <c r="G29" s="258"/>
      <c r="H29" s="8"/>
      <c r="I29" s="14">
        <f t="shared" si="7"/>
        <v>0</v>
      </c>
      <c r="J29" s="259"/>
      <c r="K29" s="259"/>
      <c r="L29" s="39">
        <f t="shared" si="8"/>
        <v>0</v>
      </c>
      <c r="M29" s="39">
        <f t="shared" si="0"/>
        <v>0</v>
      </c>
      <c r="N29" s="258">
        <f t="shared" si="1"/>
        <v>0</v>
      </c>
      <c r="O29" s="258">
        <f t="shared" si="2"/>
        <v>0</v>
      </c>
      <c r="P29" s="258">
        <f t="shared" si="3"/>
        <v>0</v>
      </c>
      <c r="Q29" s="258">
        <f t="shared" si="4"/>
        <v>0</v>
      </c>
      <c r="R29" s="5">
        <f t="shared" si="5"/>
        <v>0</v>
      </c>
      <c r="S29" s="573"/>
      <c r="T29" s="574"/>
      <c r="U29" s="27"/>
      <c r="V29" s="382">
        <f>12*$S$6+4</f>
        <v>24304</v>
      </c>
      <c r="W29" s="383" t="e">
        <f t="shared" si="6"/>
        <v>#VALUE!</v>
      </c>
      <c r="X29" s="383">
        <f>IF($K$17="",'Foglio di base'!AH7,IF(W29=0,'Foglio di base'!AH7,'Foglio di base'!AH11))</f>
        <v>6.4</v>
      </c>
      <c r="Y29" s="120" t="str">
        <f>IF((E29+F29+G29)=0,"",4)</f>
        <v/>
      </c>
      <c r="Z29" s="120"/>
      <c r="AA29" s="120"/>
      <c r="AB29" s="121"/>
      <c r="AC29" s="115"/>
      <c r="AD29" s="122"/>
      <c r="AE29" s="122"/>
    </row>
    <row r="30" spans="2:31" s="61" customFormat="1" ht="24" customHeight="1" x14ac:dyDescent="0.2">
      <c r="B30" s="27"/>
      <c r="C30" s="85">
        <v>5</v>
      </c>
      <c r="D30" s="77" t="s">
        <v>134</v>
      </c>
      <c r="E30" s="258"/>
      <c r="F30" s="258"/>
      <c r="G30" s="258"/>
      <c r="H30" s="8"/>
      <c r="I30" s="14">
        <f t="shared" si="7"/>
        <v>0</v>
      </c>
      <c r="J30" s="259"/>
      <c r="K30" s="259"/>
      <c r="L30" s="39">
        <f t="shared" si="8"/>
        <v>0</v>
      </c>
      <c r="M30" s="39">
        <f t="shared" si="0"/>
        <v>0</v>
      </c>
      <c r="N30" s="258">
        <f t="shared" si="1"/>
        <v>0</v>
      </c>
      <c r="O30" s="258">
        <f t="shared" si="2"/>
        <v>0</v>
      </c>
      <c r="P30" s="258">
        <f t="shared" si="3"/>
        <v>0</v>
      </c>
      <c r="Q30" s="258">
        <f t="shared" si="4"/>
        <v>0</v>
      </c>
      <c r="R30" s="5">
        <f t="shared" si="5"/>
        <v>0</v>
      </c>
      <c r="S30" s="573"/>
      <c r="T30" s="574"/>
      <c r="U30" s="27"/>
      <c r="V30" s="382">
        <f>12*$S$6+5</f>
        <v>24305</v>
      </c>
      <c r="W30" s="383" t="e">
        <f t="shared" si="6"/>
        <v>#VALUE!</v>
      </c>
      <c r="X30" s="383">
        <f>IF($K$17="",'Foglio di base'!AH7,IF(W30=0,'Foglio di base'!AH7,'Foglio di base'!AH11))</f>
        <v>6.4</v>
      </c>
      <c r="Y30" s="120" t="str">
        <f>IF((E30+F30+G30)=0,"",5)</f>
        <v/>
      </c>
      <c r="Z30" s="120"/>
      <c r="AA30" s="120"/>
      <c r="AB30" s="121"/>
      <c r="AC30" s="121"/>
      <c r="AD30" s="122"/>
      <c r="AE30" s="122"/>
    </row>
    <row r="31" spans="2:31" s="61" customFormat="1" ht="24" customHeight="1" x14ac:dyDescent="0.2">
      <c r="B31" s="27"/>
      <c r="C31" s="85">
        <v>6</v>
      </c>
      <c r="D31" s="77" t="s">
        <v>135</v>
      </c>
      <c r="E31" s="258"/>
      <c r="F31" s="258"/>
      <c r="G31" s="258"/>
      <c r="H31" s="8"/>
      <c r="I31" s="14">
        <f t="shared" si="7"/>
        <v>0</v>
      </c>
      <c r="J31" s="259"/>
      <c r="K31" s="259"/>
      <c r="L31" s="39">
        <f t="shared" si="8"/>
        <v>0</v>
      </c>
      <c r="M31" s="39">
        <f t="shared" si="0"/>
        <v>0</v>
      </c>
      <c r="N31" s="258">
        <f t="shared" si="1"/>
        <v>0</v>
      </c>
      <c r="O31" s="258">
        <f t="shared" si="2"/>
        <v>0</v>
      </c>
      <c r="P31" s="258">
        <f t="shared" si="3"/>
        <v>0</v>
      </c>
      <c r="Q31" s="258">
        <f t="shared" si="4"/>
        <v>0</v>
      </c>
      <c r="R31" s="5">
        <f t="shared" si="5"/>
        <v>0</v>
      </c>
      <c r="S31" s="573"/>
      <c r="T31" s="574"/>
      <c r="U31" s="27"/>
      <c r="V31" s="382">
        <f>12*$S$6+6</f>
        <v>24306</v>
      </c>
      <c r="W31" s="383" t="e">
        <f t="shared" si="6"/>
        <v>#VALUE!</v>
      </c>
      <c r="X31" s="383">
        <f>IF($K$17="",'Foglio di base'!AH7,IF(W31=0,'Foglio di base'!AH7,'Foglio di base'!AH11))</f>
        <v>6.4</v>
      </c>
      <c r="Y31" s="120" t="str">
        <f>IF((E31+F31+G31)=0,"",6)</f>
        <v/>
      </c>
      <c r="Z31" s="120"/>
      <c r="AA31" s="120"/>
      <c r="AB31" s="121"/>
      <c r="AC31" s="121"/>
      <c r="AD31" s="122"/>
      <c r="AE31" s="122"/>
    </row>
    <row r="32" spans="2:31" s="61" customFormat="1" ht="24" customHeight="1" x14ac:dyDescent="0.2">
      <c r="B32" s="27"/>
      <c r="C32" s="85">
        <v>7</v>
      </c>
      <c r="D32" s="77" t="s">
        <v>136</v>
      </c>
      <c r="E32" s="258"/>
      <c r="F32" s="258"/>
      <c r="G32" s="258"/>
      <c r="H32" s="8"/>
      <c r="I32" s="14">
        <f t="shared" si="7"/>
        <v>0</v>
      </c>
      <c r="J32" s="259"/>
      <c r="K32" s="259"/>
      <c r="L32" s="39">
        <f t="shared" si="8"/>
        <v>0</v>
      </c>
      <c r="M32" s="39">
        <f t="shared" si="0"/>
        <v>0</v>
      </c>
      <c r="N32" s="258">
        <f t="shared" si="1"/>
        <v>0</v>
      </c>
      <c r="O32" s="258">
        <f t="shared" si="2"/>
        <v>0</v>
      </c>
      <c r="P32" s="258">
        <f t="shared" si="3"/>
        <v>0</v>
      </c>
      <c r="Q32" s="258">
        <f t="shared" si="4"/>
        <v>0</v>
      </c>
      <c r="R32" s="5">
        <f t="shared" si="5"/>
        <v>0</v>
      </c>
      <c r="S32" s="573"/>
      <c r="T32" s="574"/>
      <c r="U32" s="27"/>
      <c r="V32" s="382">
        <f>12*$S$6+7</f>
        <v>24307</v>
      </c>
      <c r="W32" s="383" t="e">
        <f t="shared" si="6"/>
        <v>#VALUE!</v>
      </c>
      <c r="X32" s="383">
        <f>IF($K$17="",'Foglio di base'!AH7,IF(W32=0,'Foglio di base'!AH7,'Foglio di base'!AH11))</f>
        <v>6.4</v>
      </c>
      <c r="Y32" s="120" t="str">
        <f>IF((E32+F32+G32)=0,"",7)</f>
        <v/>
      </c>
      <c r="Z32" s="120"/>
      <c r="AA32" s="120"/>
      <c r="AB32" s="121"/>
      <c r="AC32" s="121"/>
      <c r="AD32" s="122"/>
      <c r="AE32" s="122"/>
    </row>
    <row r="33" spans="1:31" s="61" customFormat="1" ht="24" customHeight="1" x14ac:dyDescent="0.2">
      <c r="B33" s="27"/>
      <c r="C33" s="85">
        <v>8</v>
      </c>
      <c r="D33" s="77" t="s">
        <v>137</v>
      </c>
      <c r="E33" s="258"/>
      <c r="F33" s="258"/>
      <c r="G33" s="258"/>
      <c r="H33" s="8"/>
      <c r="I33" s="14">
        <f t="shared" si="7"/>
        <v>0</v>
      </c>
      <c r="J33" s="259"/>
      <c r="K33" s="259"/>
      <c r="L33" s="39">
        <f t="shared" si="8"/>
        <v>0</v>
      </c>
      <c r="M33" s="39">
        <f t="shared" si="0"/>
        <v>0</v>
      </c>
      <c r="N33" s="258">
        <f t="shared" si="1"/>
        <v>0</v>
      </c>
      <c r="O33" s="258">
        <f t="shared" si="2"/>
        <v>0</v>
      </c>
      <c r="P33" s="258">
        <f t="shared" si="3"/>
        <v>0</v>
      </c>
      <c r="Q33" s="258">
        <f t="shared" si="4"/>
        <v>0</v>
      </c>
      <c r="R33" s="5">
        <f t="shared" si="5"/>
        <v>0</v>
      </c>
      <c r="S33" s="573"/>
      <c r="T33" s="574"/>
      <c r="U33" s="27"/>
      <c r="V33" s="382">
        <f>12*$S$6+8</f>
        <v>24308</v>
      </c>
      <c r="W33" s="383" t="e">
        <f t="shared" si="6"/>
        <v>#VALUE!</v>
      </c>
      <c r="X33" s="383">
        <f>IF($K$17="",'Foglio di base'!AH7,IF(W33=0,'Foglio di base'!AH7,'Foglio di base'!AH11))</f>
        <v>6.4</v>
      </c>
      <c r="Y33" s="120" t="str">
        <f>IF((E33+F33+G33)=0,"",8)</f>
        <v/>
      </c>
      <c r="Z33" s="120"/>
      <c r="AA33" s="120"/>
      <c r="AB33" s="121"/>
      <c r="AC33" s="121"/>
      <c r="AD33" s="122"/>
      <c r="AE33" s="122"/>
    </row>
    <row r="34" spans="1:31" s="61" customFormat="1" ht="24" customHeight="1" x14ac:dyDescent="0.2">
      <c r="B34" s="27"/>
      <c r="C34" s="85">
        <v>9</v>
      </c>
      <c r="D34" s="77" t="s">
        <v>138</v>
      </c>
      <c r="E34" s="258"/>
      <c r="F34" s="258"/>
      <c r="G34" s="258"/>
      <c r="H34" s="8"/>
      <c r="I34" s="14">
        <f t="shared" si="7"/>
        <v>0</v>
      </c>
      <c r="J34" s="259"/>
      <c r="K34" s="259"/>
      <c r="L34" s="39">
        <f t="shared" si="8"/>
        <v>0</v>
      </c>
      <c r="M34" s="39">
        <f t="shared" si="0"/>
        <v>0</v>
      </c>
      <c r="N34" s="258">
        <f t="shared" si="1"/>
        <v>0</v>
      </c>
      <c r="O34" s="258">
        <f t="shared" si="2"/>
        <v>0</v>
      </c>
      <c r="P34" s="258">
        <f t="shared" si="3"/>
        <v>0</v>
      </c>
      <c r="Q34" s="258">
        <f t="shared" si="4"/>
        <v>0</v>
      </c>
      <c r="R34" s="5">
        <f t="shared" si="5"/>
        <v>0</v>
      </c>
      <c r="S34" s="573"/>
      <c r="T34" s="574"/>
      <c r="U34" s="27"/>
      <c r="V34" s="382">
        <f>12*$S$6+9</f>
        <v>24309</v>
      </c>
      <c r="W34" s="383" t="e">
        <f t="shared" si="6"/>
        <v>#VALUE!</v>
      </c>
      <c r="X34" s="383">
        <f>IF($K$17="",'Foglio di base'!AH7,IF(W34=0,'Foglio di base'!AH7,'Foglio di base'!AH11))</f>
        <v>6.4</v>
      </c>
      <c r="Y34" s="120" t="str">
        <f>IF((E34+F34+G34)=0,"",9)</f>
        <v/>
      </c>
      <c r="Z34" s="120"/>
      <c r="AA34" s="120"/>
      <c r="AB34" s="121"/>
      <c r="AC34" s="121"/>
      <c r="AD34" s="122"/>
      <c r="AE34" s="122"/>
    </row>
    <row r="35" spans="1:31" s="61" customFormat="1" ht="24" customHeight="1" x14ac:dyDescent="0.2">
      <c r="B35" s="27"/>
      <c r="C35" s="85">
        <v>10</v>
      </c>
      <c r="D35" s="77" t="s">
        <v>139</v>
      </c>
      <c r="E35" s="258"/>
      <c r="F35" s="258"/>
      <c r="G35" s="258"/>
      <c r="H35" s="8"/>
      <c r="I35" s="14">
        <f t="shared" si="7"/>
        <v>0</v>
      </c>
      <c r="J35" s="259"/>
      <c r="K35" s="259"/>
      <c r="L35" s="39">
        <f t="shared" si="8"/>
        <v>0</v>
      </c>
      <c r="M35" s="39">
        <f t="shared" si="0"/>
        <v>0</v>
      </c>
      <c r="N35" s="258">
        <f t="shared" si="1"/>
        <v>0</v>
      </c>
      <c r="O35" s="258">
        <f t="shared" si="2"/>
        <v>0</v>
      </c>
      <c r="P35" s="258">
        <f t="shared" si="3"/>
        <v>0</v>
      </c>
      <c r="Q35" s="258">
        <f t="shared" si="4"/>
        <v>0</v>
      </c>
      <c r="R35" s="5">
        <f t="shared" si="5"/>
        <v>0</v>
      </c>
      <c r="S35" s="573"/>
      <c r="T35" s="574"/>
      <c r="U35" s="27"/>
      <c r="V35" s="382">
        <f>12*$S$6+10</f>
        <v>24310</v>
      </c>
      <c r="W35" s="383" t="e">
        <f t="shared" si="6"/>
        <v>#VALUE!</v>
      </c>
      <c r="X35" s="383">
        <f>IF($K$17="",'Foglio di base'!AH7,IF(W35=0,'Foglio di base'!AH7,'Foglio di base'!AH11))</f>
        <v>6.4</v>
      </c>
      <c r="Y35" s="120" t="str">
        <f>IF((E35+F35+G35)=0,"",10)</f>
        <v/>
      </c>
      <c r="Z35" s="120"/>
      <c r="AA35" s="120"/>
      <c r="AB35" s="121"/>
      <c r="AC35" s="121"/>
      <c r="AD35" s="122"/>
      <c r="AE35" s="122"/>
    </row>
    <row r="36" spans="1:31" s="61" customFormat="1" ht="24" customHeight="1" x14ac:dyDescent="0.2">
      <c r="B36" s="27"/>
      <c r="C36" s="85">
        <v>11</v>
      </c>
      <c r="D36" s="77" t="s">
        <v>6</v>
      </c>
      <c r="E36" s="258"/>
      <c r="F36" s="258"/>
      <c r="G36" s="258"/>
      <c r="H36" s="8"/>
      <c r="I36" s="14">
        <f t="shared" si="7"/>
        <v>0</v>
      </c>
      <c r="J36" s="259"/>
      <c r="K36" s="259"/>
      <c r="L36" s="39">
        <f t="shared" si="8"/>
        <v>0</v>
      </c>
      <c r="M36" s="39">
        <f t="shared" si="0"/>
        <v>0</v>
      </c>
      <c r="N36" s="258">
        <f t="shared" si="1"/>
        <v>0</v>
      </c>
      <c r="O36" s="258">
        <f t="shared" si="2"/>
        <v>0</v>
      </c>
      <c r="P36" s="258">
        <f t="shared" si="3"/>
        <v>0</v>
      </c>
      <c r="Q36" s="258">
        <f t="shared" si="4"/>
        <v>0</v>
      </c>
      <c r="R36" s="5">
        <f t="shared" si="5"/>
        <v>0</v>
      </c>
      <c r="S36" s="573"/>
      <c r="T36" s="574"/>
      <c r="U36" s="27"/>
      <c r="V36" s="382">
        <f>12*$S$6+11</f>
        <v>24311</v>
      </c>
      <c r="W36" s="383" t="e">
        <f t="shared" si="6"/>
        <v>#VALUE!</v>
      </c>
      <c r="X36" s="383">
        <f>IF($K$17="",'Foglio di base'!AH7,IF(W36=0,'Foglio di base'!AH7,'Foglio di base'!AH11))</f>
        <v>6.4</v>
      </c>
      <c r="Y36" s="120" t="str">
        <f>IF((E36+F36+G36)=0,"",11)</f>
        <v/>
      </c>
      <c r="Z36" s="120"/>
      <c r="AA36" s="120"/>
      <c r="AB36" s="121"/>
      <c r="AC36" s="121"/>
      <c r="AD36" s="122"/>
      <c r="AE36" s="122"/>
    </row>
    <row r="37" spans="1:31" s="61" customFormat="1" ht="24" customHeight="1" thickBot="1" x14ac:dyDescent="0.25">
      <c r="B37" s="27"/>
      <c r="C37" s="85">
        <v>12</v>
      </c>
      <c r="D37" s="78" t="s">
        <v>140</v>
      </c>
      <c r="E37" s="258"/>
      <c r="F37" s="258"/>
      <c r="G37" s="258"/>
      <c r="H37" s="8"/>
      <c r="I37" s="90">
        <f t="shared" si="7"/>
        <v>0</v>
      </c>
      <c r="J37" s="259"/>
      <c r="K37" s="259"/>
      <c r="L37" s="39">
        <f t="shared" si="8"/>
        <v>0</v>
      </c>
      <c r="M37" s="39">
        <f t="shared" si="0"/>
        <v>0</v>
      </c>
      <c r="N37" s="258">
        <f t="shared" si="1"/>
        <v>0</v>
      </c>
      <c r="O37" s="258">
        <f t="shared" si="2"/>
        <v>0</v>
      </c>
      <c r="P37" s="258">
        <f t="shared" si="3"/>
        <v>0</v>
      </c>
      <c r="Q37" s="258">
        <f t="shared" si="4"/>
        <v>0</v>
      </c>
      <c r="R37" s="5">
        <f t="shared" si="5"/>
        <v>0</v>
      </c>
      <c r="S37" s="573"/>
      <c r="T37" s="574"/>
      <c r="U37" s="27"/>
      <c r="V37" s="382">
        <f>12*$S$6+12</f>
        <v>24312</v>
      </c>
      <c r="W37" s="383" t="e">
        <f t="shared" si="6"/>
        <v>#VALUE!</v>
      </c>
      <c r="X37" s="383">
        <f>IF($K$17="",'Foglio di base'!AH7,IF(W37=0,'Foglio di base'!AH7,'Foglio di base'!AH11))</f>
        <v>6.4</v>
      </c>
      <c r="Y37" s="120" t="str">
        <f>IF((E37+F37+G37)=0,"",12)</f>
        <v/>
      </c>
      <c r="Z37" s="120"/>
      <c r="AA37" s="120"/>
      <c r="AB37" s="121"/>
      <c r="AC37" s="121"/>
      <c r="AD37" s="122"/>
      <c r="AE37" s="122"/>
    </row>
    <row r="38" spans="1:31" s="66" customFormat="1" ht="16.5" customHeight="1" x14ac:dyDescent="0.2">
      <c r="B38" s="27"/>
      <c r="C38" s="62" t="e">
        <f>IF(M82&gt;=-1,"",IF((E37+F37+G37)&lt;&gt;0,"Al dipendente vanno rimborsati:","Se è l'ultimo versamento del salario, al dipendente vanno rimborsati:"))</f>
        <v>#VALUE!</v>
      </c>
      <c r="D38" s="63"/>
      <c r="E38" s="64"/>
      <c r="F38" s="64"/>
      <c r="G38" s="64"/>
      <c r="H38" s="43"/>
      <c r="I38" s="40"/>
      <c r="J38" s="45" t="e">
        <f>IF(M82&lt;0,"contributi AD pagati in più","")</f>
        <v>#VALUE!</v>
      </c>
      <c r="K38" s="65"/>
      <c r="L38" s="43"/>
      <c r="M38" s="44" t="str">
        <f>IF(K17="","",IF(M82&gt;=-0.05,0,M82))</f>
        <v/>
      </c>
      <c r="N38" s="64"/>
      <c r="O38" s="64"/>
      <c r="P38" s="64"/>
      <c r="Q38" s="64"/>
      <c r="R38" s="43"/>
      <c r="S38" s="579"/>
      <c r="T38" s="579"/>
      <c r="U38" s="27"/>
      <c r="V38" s="208"/>
      <c r="W38" s="209"/>
      <c r="X38" s="120"/>
      <c r="Y38" s="120"/>
      <c r="Z38" s="120"/>
      <c r="AA38" s="120"/>
      <c r="AB38" s="123"/>
      <c r="AC38" s="123"/>
      <c r="AD38" s="124"/>
      <c r="AE38" s="124"/>
    </row>
    <row r="39" spans="1:31" s="66" customFormat="1" ht="16.5" customHeight="1" thickBot="1" x14ac:dyDescent="0.25">
      <c r="B39" s="27"/>
      <c r="C39" s="67"/>
      <c r="D39" s="68"/>
      <c r="E39" s="69"/>
      <c r="F39" s="69"/>
      <c r="G39" s="69"/>
      <c r="H39" s="40"/>
      <c r="I39" s="40"/>
      <c r="J39" s="42"/>
      <c r="K39" s="70"/>
      <c r="L39" s="40"/>
      <c r="M39" s="41"/>
      <c r="N39" s="69"/>
      <c r="O39" s="69"/>
      <c r="P39" s="69"/>
      <c r="Q39" s="69"/>
      <c r="R39" s="40"/>
      <c r="S39" s="582"/>
      <c r="T39" s="582"/>
      <c r="U39" s="27"/>
      <c r="V39" s="208"/>
      <c r="W39" s="209"/>
      <c r="X39" s="120"/>
      <c r="Y39" s="120"/>
      <c r="Z39" s="120"/>
      <c r="AA39" s="120"/>
      <c r="AB39" s="123"/>
      <c r="AC39" s="123"/>
      <c r="AD39" s="124"/>
      <c r="AE39" s="124"/>
    </row>
    <row r="40" spans="1:31" ht="22.5" customHeight="1" thickBot="1" x14ac:dyDescent="0.25">
      <c r="B40" s="47"/>
      <c r="C40" s="622" t="s">
        <v>159</v>
      </c>
      <c r="D40" s="623"/>
      <c r="E40" s="6">
        <f t="shared" ref="E40:L40" si="9">SUM(E26:E37)</f>
        <v>0</v>
      </c>
      <c r="F40" s="6">
        <f t="shared" si="9"/>
        <v>0</v>
      </c>
      <c r="G40" s="71">
        <f t="shared" si="9"/>
        <v>0</v>
      </c>
      <c r="H40" s="71">
        <f t="shared" si="9"/>
        <v>0</v>
      </c>
      <c r="I40" s="72">
        <f>IF((E40+F40+G40-H40)&lt;0,0,IF(Y17="2b",0,(E40+F40+G40-H40)))</f>
        <v>0</v>
      </c>
      <c r="J40" s="60">
        <f t="shared" si="9"/>
        <v>0</v>
      </c>
      <c r="K40" s="60">
        <f t="shared" si="9"/>
        <v>0</v>
      </c>
      <c r="L40" s="6">
        <f t="shared" si="9"/>
        <v>0</v>
      </c>
      <c r="M40" s="6">
        <f>IF(I40=0,0,SUM(M26:M39))</f>
        <v>0</v>
      </c>
      <c r="N40" s="6">
        <f>SUM(N26:N37)</f>
        <v>0</v>
      </c>
      <c r="O40" s="6">
        <f>SUM(O26:O37)</f>
        <v>0</v>
      </c>
      <c r="P40" s="6">
        <f>SUM(P26:P37)</f>
        <v>0</v>
      </c>
      <c r="Q40" s="6">
        <f>SUM(Q26:Q37)</f>
        <v>0</v>
      </c>
      <c r="R40" s="6">
        <f>L40-SUM(M40:Q40)</f>
        <v>0</v>
      </c>
      <c r="S40" s="573"/>
      <c r="T40" s="574"/>
      <c r="U40" s="47"/>
      <c r="V40" s="210"/>
      <c r="W40" s="120"/>
      <c r="X40" s="120"/>
      <c r="Y40" s="120"/>
      <c r="Z40" s="120"/>
      <c r="AA40" s="120"/>
    </row>
    <row r="41" spans="1:31" ht="9.75" customHeight="1" x14ac:dyDescent="0.25">
      <c r="B41" s="47"/>
      <c r="C41" s="73"/>
      <c r="D41" s="51"/>
      <c r="E41" s="47"/>
      <c r="F41" s="47"/>
      <c r="G41" s="47"/>
      <c r="H41" s="47"/>
      <c r="I41" s="47"/>
      <c r="J41" s="47"/>
      <c r="K41" s="47"/>
      <c r="L41" s="47"/>
      <c r="M41" s="47"/>
      <c r="N41" s="47"/>
      <c r="O41" s="47"/>
      <c r="P41" s="47"/>
      <c r="Q41" s="47"/>
      <c r="R41" s="74"/>
      <c r="S41" s="74"/>
      <c r="T41" s="74"/>
      <c r="U41" s="47"/>
      <c r="W41" s="114" t="e">
        <f>SUM(W26:W40)</f>
        <v>#VALUE!</v>
      </c>
      <c r="X41" s="120">
        <f>IF($K$17="",'Foglio di base'!AH7,IF(W41=0,'Foglio di base'!AH7,'Foglio di base'!AH11))</f>
        <v>6.4</v>
      </c>
      <c r="Y41" s="120"/>
      <c r="Z41" s="120"/>
      <c r="AA41" s="120"/>
    </row>
    <row r="42" spans="1:31" s="103" customFormat="1" ht="15.75" customHeight="1" x14ac:dyDescent="0.2">
      <c r="B42" s="104"/>
      <c r="C42" s="105" t="s">
        <v>160</v>
      </c>
      <c r="D42" s="106"/>
      <c r="E42" s="105"/>
      <c r="F42" s="105"/>
      <c r="G42" s="107"/>
      <c r="H42" s="107"/>
      <c r="I42" s="107"/>
      <c r="J42" s="107"/>
      <c r="K42" s="107"/>
      <c r="L42" s="105"/>
      <c r="M42" s="105" t="s">
        <v>162</v>
      </c>
      <c r="N42" s="105"/>
      <c r="O42" s="105"/>
      <c r="P42" s="105"/>
      <c r="Q42" s="105" t="s">
        <v>163</v>
      </c>
      <c r="R42" s="104"/>
      <c r="S42" s="104"/>
      <c r="T42" s="104"/>
      <c r="U42" s="104"/>
      <c r="V42" s="125"/>
      <c r="W42" s="125" t="s">
        <v>19</v>
      </c>
      <c r="X42" s="125"/>
      <c r="Y42" s="125"/>
      <c r="Z42" s="125"/>
      <c r="AA42" s="125"/>
      <c r="AB42" s="126"/>
      <c r="AC42" s="126"/>
      <c r="AD42" s="125"/>
      <c r="AE42" s="125"/>
    </row>
    <row r="43" spans="1:31" ht="15" customHeight="1" x14ac:dyDescent="0.2">
      <c r="B43" s="47"/>
      <c r="C43" s="616"/>
      <c r="D43" s="617"/>
      <c r="E43" s="617"/>
      <c r="F43" s="617"/>
      <c r="G43" s="617"/>
      <c r="H43" s="617"/>
      <c r="I43" s="617"/>
      <c r="J43" s="617"/>
      <c r="K43" s="618"/>
      <c r="L43" s="49"/>
      <c r="M43" s="600"/>
      <c r="N43" s="601"/>
      <c r="O43" s="47"/>
      <c r="P43" s="47"/>
      <c r="Q43" s="564"/>
      <c r="R43" s="565"/>
      <c r="S43" s="565"/>
      <c r="T43" s="566"/>
      <c r="U43" s="47"/>
    </row>
    <row r="44" spans="1:31" ht="15" customHeight="1" x14ac:dyDescent="0.2">
      <c r="B44" s="47"/>
      <c r="C44" s="619"/>
      <c r="D44" s="620"/>
      <c r="E44" s="620"/>
      <c r="F44" s="620"/>
      <c r="G44" s="620"/>
      <c r="H44" s="620"/>
      <c r="I44" s="620"/>
      <c r="J44" s="620"/>
      <c r="K44" s="621"/>
      <c r="L44" s="49"/>
      <c r="M44" s="602"/>
      <c r="N44" s="603"/>
      <c r="O44" s="47"/>
      <c r="P44" s="47"/>
      <c r="Q44" s="567"/>
      <c r="R44" s="568"/>
      <c r="S44" s="568"/>
      <c r="T44" s="569"/>
      <c r="U44" s="47"/>
    </row>
    <row r="45" spans="1:31" ht="15" customHeight="1" x14ac:dyDescent="0.2">
      <c r="B45" s="47"/>
      <c r="C45" s="576"/>
      <c r="D45" s="577"/>
      <c r="E45" s="577"/>
      <c r="F45" s="577"/>
      <c r="G45" s="577"/>
      <c r="H45" s="577"/>
      <c r="I45" s="577"/>
      <c r="J45" s="577"/>
      <c r="K45" s="578"/>
      <c r="L45" s="47"/>
      <c r="M45" s="604"/>
      <c r="N45" s="605"/>
      <c r="O45" s="47"/>
      <c r="P45" s="47"/>
      <c r="Q45" s="570"/>
      <c r="R45" s="571"/>
      <c r="S45" s="571"/>
      <c r="T45" s="572"/>
      <c r="U45" s="47"/>
    </row>
    <row r="46" spans="1:31" ht="7.5" customHeight="1" x14ac:dyDescent="0.2">
      <c r="B46" s="47"/>
      <c r="C46" s="319"/>
      <c r="D46" s="319"/>
      <c r="E46" s="319"/>
      <c r="F46" s="319"/>
      <c r="G46" s="319"/>
      <c r="H46" s="319"/>
      <c r="I46" s="319"/>
      <c r="J46" s="319"/>
      <c r="K46" s="319"/>
      <c r="L46" s="52"/>
      <c r="M46" s="257"/>
      <c r="N46" s="257"/>
      <c r="O46" s="52"/>
      <c r="P46" s="320"/>
      <c r="Q46" s="320"/>
      <c r="R46" s="320"/>
      <c r="S46" s="320"/>
      <c r="T46" s="320"/>
      <c r="U46" s="47"/>
    </row>
    <row r="47" spans="1:31" ht="11.25" customHeight="1" x14ac:dyDescent="0.2">
      <c r="B47" s="47"/>
      <c r="C47" s="434" t="s">
        <v>216</v>
      </c>
      <c r="D47" s="47"/>
      <c r="E47" s="47"/>
      <c r="F47" s="47"/>
      <c r="G47" s="47"/>
      <c r="H47" s="47"/>
      <c r="I47" s="47"/>
      <c r="J47" s="47"/>
      <c r="K47" s="47"/>
      <c r="L47" s="47"/>
      <c r="M47" s="47"/>
      <c r="N47" s="47"/>
      <c r="O47" s="47"/>
      <c r="P47" s="47"/>
      <c r="Q47" s="47"/>
      <c r="R47" s="47"/>
      <c r="S47" s="47"/>
      <c r="T47" s="447" t="str">
        <f>'Foglio di base'!N43</f>
        <v>© medisuisse 2025</v>
      </c>
      <c r="U47" s="47"/>
    </row>
    <row r="48" spans="1:31" s="79" customFormat="1" ht="2.25" customHeight="1" x14ac:dyDescent="0.2">
      <c r="A48" s="4"/>
      <c r="B48" s="47"/>
      <c r="C48" s="47"/>
      <c r="D48" s="47"/>
      <c r="E48" s="47"/>
      <c r="F48" s="47"/>
      <c r="G48" s="47"/>
      <c r="H48" s="47"/>
      <c r="I48" s="47"/>
      <c r="J48" s="47"/>
      <c r="K48" s="47"/>
      <c r="L48" s="47"/>
      <c r="M48" s="47"/>
      <c r="N48" s="47"/>
      <c r="O48" s="47"/>
      <c r="P48" s="47"/>
      <c r="Q48" s="47"/>
      <c r="R48" s="47"/>
      <c r="S48" s="47"/>
      <c r="T48" s="47"/>
      <c r="U48" s="47"/>
      <c r="V48" s="114"/>
      <c r="W48" s="114"/>
      <c r="X48" s="114"/>
      <c r="Y48" s="114"/>
      <c r="Z48" s="114"/>
      <c r="AA48" s="114"/>
      <c r="AB48" s="115"/>
      <c r="AC48" s="115"/>
      <c r="AD48" s="114"/>
      <c r="AE48" s="127"/>
    </row>
    <row r="49" spans="1:29" s="127" customFormat="1" hidden="1" x14ac:dyDescent="0.2">
      <c r="A49" s="196"/>
      <c r="B49" s="196"/>
      <c r="C49" s="448" t="str">
        <f>K15</f>
        <v/>
      </c>
      <c r="D49" s="196"/>
      <c r="E49" s="196"/>
      <c r="F49" s="196"/>
      <c r="G49" s="196"/>
      <c r="H49" s="196"/>
      <c r="I49" s="196"/>
      <c r="J49" s="196"/>
      <c r="K49" s="196"/>
      <c r="L49" s="196"/>
      <c r="M49" s="196"/>
      <c r="N49" s="196"/>
      <c r="O49" s="196"/>
      <c r="P49" s="196"/>
      <c r="Q49" s="196"/>
      <c r="R49" s="196"/>
      <c r="S49" s="196"/>
      <c r="T49" s="196"/>
      <c r="U49" s="196"/>
      <c r="AB49" s="128"/>
      <c r="AC49" s="128"/>
    </row>
    <row r="50" spans="1:29" s="129" customFormat="1" ht="15" hidden="1" customHeight="1" x14ac:dyDescent="0.2">
      <c r="A50" s="414"/>
      <c r="B50" s="196"/>
      <c r="C50" s="196"/>
      <c r="D50" s="197" t="s">
        <v>24</v>
      </c>
      <c r="E50" s="196"/>
      <c r="F50" s="196"/>
      <c r="G50" s="198" t="s">
        <v>18</v>
      </c>
      <c r="H50" s="196"/>
      <c r="I50" s="196"/>
      <c r="J50" s="196"/>
      <c r="K50" s="196"/>
      <c r="L50" s="196"/>
      <c r="M50" s="196"/>
      <c r="N50" s="196"/>
      <c r="O50" s="196"/>
      <c r="P50" s="196"/>
      <c r="Q50" s="196"/>
      <c r="R50" s="196"/>
      <c r="S50" s="196"/>
      <c r="T50" s="196"/>
      <c r="U50" s="196"/>
      <c r="AB50" s="128"/>
      <c r="AC50" s="128"/>
    </row>
    <row r="51" spans="1:29" s="129" customFormat="1" ht="15" hidden="1" customHeight="1" x14ac:dyDescent="0.2">
      <c r="A51" s="414"/>
      <c r="B51" s="197"/>
      <c r="C51" s="199"/>
      <c r="D51" s="199"/>
      <c r="E51" s="199"/>
      <c r="F51" s="200"/>
      <c r="G51" s="200" t="e">
        <f>IF(W26=0,0,(E26+F26+G26))</f>
        <v>#VALUE!</v>
      </c>
      <c r="H51" s="200" t="e">
        <f>IF(G51&lt;1,0,1400*W26)</f>
        <v>#VALUE!</v>
      </c>
      <c r="I51" s="200" t="e">
        <f>IF((G51-H51)&lt;1,0,(G51-H51))</f>
        <v>#VALUE!</v>
      </c>
      <c r="J51" s="197"/>
      <c r="K51" s="200"/>
      <c r="L51" s="197"/>
      <c r="M51" s="200" t="e">
        <f>IF(W26=0,0,M26)</f>
        <v>#VALUE!</v>
      </c>
      <c r="N51" s="197"/>
      <c r="O51" s="197"/>
      <c r="P51" s="197"/>
      <c r="Q51" s="197"/>
      <c r="R51" s="197"/>
      <c r="S51" s="197"/>
      <c r="T51" s="197"/>
      <c r="U51" s="197"/>
      <c r="AB51" s="128"/>
      <c r="AC51" s="128"/>
    </row>
    <row r="52" spans="1:29" s="129" customFormat="1" ht="15" hidden="1" customHeight="1" x14ac:dyDescent="0.2">
      <c r="A52" s="414"/>
      <c r="B52" s="197"/>
      <c r="C52" s="127"/>
      <c r="D52" s="127"/>
      <c r="E52" s="127"/>
      <c r="F52" s="200"/>
      <c r="G52" s="200" t="e">
        <f t="shared" ref="G52:G62" si="10">IF(W27=0,0,(E27+F27+G27))</f>
        <v>#VALUE!</v>
      </c>
      <c r="H52" s="200" t="e">
        <f t="shared" ref="H52:H62" si="11">IF(G52&lt;1,0,1400*W27)</f>
        <v>#VALUE!</v>
      </c>
      <c r="I52" s="200" t="e">
        <f t="shared" ref="I52:I62" si="12">IF((G52-H52)&lt;1,0,(G52-H52))</f>
        <v>#VALUE!</v>
      </c>
      <c r="J52" s="197"/>
      <c r="K52" s="201"/>
      <c r="L52" s="202"/>
      <c r="M52" s="200" t="e">
        <f t="shared" ref="M52:M62" si="13">IF(W27=0,0,M27)</f>
        <v>#VALUE!</v>
      </c>
      <c r="N52" s="203"/>
      <c r="O52" s="197"/>
      <c r="P52" s="197"/>
      <c r="Q52" s="197"/>
      <c r="R52" s="197"/>
      <c r="S52" s="197"/>
      <c r="T52" s="197"/>
      <c r="U52" s="197"/>
      <c r="AB52" s="128"/>
      <c r="AC52" s="128"/>
    </row>
    <row r="53" spans="1:29" s="129" customFormat="1" ht="15" hidden="1" customHeight="1" x14ac:dyDescent="0.2">
      <c r="A53" s="414"/>
      <c r="B53" s="197"/>
      <c r="C53" s="127"/>
      <c r="D53" s="127"/>
      <c r="E53" s="127"/>
      <c r="F53" s="200"/>
      <c r="G53" s="200" t="e">
        <f t="shared" si="10"/>
        <v>#VALUE!</v>
      </c>
      <c r="H53" s="200" t="e">
        <f t="shared" si="11"/>
        <v>#VALUE!</v>
      </c>
      <c r="I53" s="200" t="e">
        <f t="shared" si="12"/>
        <v>#VALUE!</v>
      </c>
      <c r="J53" s="197"/>
      <c r="K53" s="201"/>
      <c r="L53" s="202"/>
      <c r="M53" s="200" t="e">
        <f t="shared" si="13"/>
        <v>#VALUE!</v>
      </c>
      <c r="N53" s="203"/>
      <c r="O53" s="197"/>
      <c r="P53" s="197"/>
      <c r="Q53" s="197"/>
      <c r="R53" s="197"/>
      <c r="S53" s="197"/>
      <c r="T53" s="197"/>
      <c r="U53" s="197"/>
      <c r="AB53" s="128"/>
      <c r="AC53" s="128"/>
    </row>
    <row r="54" spans="1:29" s="129" customFormat="1" ht="15" hidden="1" customHeight="1" x14ac:dyDescent="0.2">
      <c r="A54" s="414"/>
      <c r="B54" s="197"/>
      <c r="C54" s="127"/>
      <c r="D54" s="127" t="str">
        <f>MID($C$49,2,1)</f>
        <v/>
      </c>
      <c r="E54" s="127"/>
      <c r="F54" s="200"/>
      <c r="G54" s="200" t="e">
        <f t="shared" si="10"/>
        <v>#VALUE!</v>
      </c>
      <c r="H54" s="200" t="e">
        <f t="shared" si="11"/>
        <v>#VALUE!</v>
      </c>
      <c r="I54" s="200" t="e">
        <f t="shared" si="12"/>
        <v>#VALUE!</v>
      </c>
      <c r="J54" s="197"/>
      <c r="K54" s="201"/>
      <c r="L54" s="202"/>
      <c r="M54" s="200" t="e">
        <f t="shared" si="13"/>
        <v>#VALUE!</v>
      </c>
      <c r="N54" s="204"/>
      <c r="O54" s="197"/>
      <c r="P54" s="197"/>
      <c r="Q54" s="197"/>
      <c r="R54" s="197"/>
      <c r="S54" s="197"/>
      <c r="T54" s="197"/>
      <c r="U54" s="197"/>
      <c r="AB54" s="128"/>
      <c r="AC54" s="128"/>
    </row>
    <row r="55" spans="1:29" s="129" customFormat="1" ht="15" hidden="1" customHeight="1" x14ac:dyDescent="0.2">
      <c r="A55" s="414"/>
      <c r="B55" s="197"/>
      <c r="C55" s="127"/>
      <c r="D55" s="127"/>
      <c r="E55" s="127"/>
      <c r="F55" s="200"/>
      <c r="G55" s="200" t="e">
        <f t="shared" si="10"/>
        <v>#VALUE!</v>
      </c>
      <c r="H55" s="200" t="e">
        <f t="shared" si="11"/>
        <v>#VALUE!</v>
      </c>
      <c r="I55" s="200" t="e">
        <f t="shared" si="12"/>
        <v>#VALUE!</v>
      </c>
      <c r="J55" s="197"/>
      <c r="K55" s="201"/>
      <c r="L55" s="197"/>
      <c r="M55" s="200" t="e">
        <f t="shared" si="13"/>
        <v>#VALUE!</v>
      </c>
      <c r="N55" s="197"/>
      <c r="O55" s="197"/>
      <c r="P55" s="197"/>
      <c r="Q55" s="197"/>
      <c r="R55" s="197"/>
      <c r="S55" s="197"/>
      <c r="T55" s="197"/>
      <c r="U55" s="197"/>
      <c r="AB55" s="128"/>
      <c r="AC55" s="128"/>
    </row>
    <row r="56" spans="1:29" s="129" customFormat="1" ht="15" hidden="1" customHeight="1" x14ac:dyDescent="0.2">
      <c r="A56" s="414"/>
      <c r="B56" s="197"/>
      <c r="C56" s="127"/>
      <c r="D56" s="127"/>
      <c r="E56" s="127"/>
      <c r="F56" s="200"/>
      <c r="G56" s="200" t="e">
        <f t="shared" si="10"/>
        <v>#VALUE!</v>
      </c>
      <c r="H56" s="200" t="e">
        <f t="shared" si="11"/>
        <v>#VALUE!</v>
      </c>
      <c r="I56" s="200" t="e">
        <f t="shared" si="12"/>
        <v>#VALUE!</v>
      </c>
      <c r="J56" s="197"/>
      <c r="K56" s="201"/>
      <c r="L56" s="197"/>
      <c r="M56" s="200" t="e">
        <f t="shared" si="13"/>
        <v>#VALUE!</v>
      </c>
      <c r="N56" s="197"/>
      <c r="O56" s="197"/>
      <c r="P56" s="197"/>
      <c r="Q56" s="197"/>
      <c r="R56" s="197"/>
      <c r="S56" s="197"/>
      <c r="T56" s="197"/>
      <c r="U56" s="197"/>
      <c r="AB56" s="128"/>
      <c r="AC56" s="128"/>
    </row>
    <row r="57" spans="1:29" s="129" customFormat="1" ht="15" hidden="1" customHeight="1" x14ac:dyDescent="0.2">
      <c r="A57" s="414"/>
      <c r="B57" s="197"/>
      <c r="C57" s="127"/>
      <c r="D57" s="127"/>
      <c r="E57" s="127"/>
      <c r="F57" s="200"/>
      <c r="G57" s="200" t="e">
        <f t="shared" si="10"/>
        <v>#VALUE!</v>
      </c>
      <c r="H57" s="200" t="e">
        <f t="shared" si="11"/>
        <v>#VALUE!</v>
      </c>
      <c r="I57" s="200" t="e">
        <f t="shared" si="12"/>
        <v>#VALUE!</v>
      </c>
      <c r="J57" s="197"/>
      <c r="K57" s="201"/>
      <c r="L57" s="197"/>
      <c r="M57" s="200" t="e">
        <f t="shared" si="13"/>
        <v>#VALUE!</v>
      </c>
      <c r="N57" s="197"/>
      <c r="O57" s="197"/>
      <c r="P57" s="197"/>
      <c r="Q57" s="197"/>
      <c r="R57" s="197"/>
      <c r="S57" s="197"/>
      <c r="T57" s="197"/>
      <c r="U57" s="197"/>
      <c r="AB57" s="128"/>
      <c r="AC57" s="128"/>
    </row>
    <row r="58" spans="1:29" s="129" customFormat="1" ht="15" hidden="1" customHeight="1" x14ac:dyDescent="0.2">
      <c r="A58" s="414"/>
      <c r="B58" s="197"/>
      <c r="C58" s="127"/>
      <c r="D58" s="127"/>
      <c r="E58" s="127"/>
      <c r="F58" s="200"/>
      <c r="G58" s="200" t="e">
        <f t="shared" si="10"/>
        <v>#VALUE!</v>
      </c>
      <c r="H58" s="200" t="e">
        <f t="shared" si="11"/>
        <v>#VALUE!</v>
      </c>
      <c r="I58" s="200" t="e">
        <f t="shared" si="12"/>
        <v>#VALUE!</v>
      </c>
      <c r="J58" s="197"/>
      <c r="K58" s="201"/>
      <c r="L58" s="197"/>
      <c r="M58" s="200" t="e">
        <f t="shared" si="13"/>
        <v>#VALUE!</v>
      </c>
      <c r="N58" s="197"/>
      <c r="O58" s="197"/>
      <c r="P58" s="197"/>
      <c r="Q58" s="197"/>
      <c r="R58" s="197"/>
      <c r="S58" s="197"/>
      <c r="T58" s="197"/>
      <c r="U58" s="197"/>
      <c r="AB58" s="128"/>
      <c r="AC58" s="128"/>
    </row>
    <row r="59" spans="1:29" s="129" customFormat="1" ht="15" hidden="1" customHeight="1" x14ac:dyDescent="0.2">
      <c r="A59" s="414"/>
      <c r="B59" s="197"/>
      <c r="C59" s="127"/>
      <c r="D59" s="127"/>
      <c r="E59" s="127"/>
      <c r="F59" s="200"/>
      <c r="G59" s="200" t="e">
        <f t="shared" si="10"/>
        <v>#VALUE!</v>
      </c>
      <c r="H59" s="200" t="e">
        <f t="shared" si="11"/>
        <v>#VALUE!</v>
      </c>
      <c r="I59" s="200" t="e">
        <f t="shared" si="12"/>
        <v>#VALUE!</v>
      </c>
      <c r="J59" s="197"/>
      <c r="K59" s="201"/>
      <c r="L59" s="197"/>
      <c r="M59" s="200" t="e">
        <f t="shared" si="13"/>
        <v>#VALUE!</v>
      </c>
      <c r="N59" s="197"/>
      <c r="O59" s="197"/>
      <c r="P59" s="197"/>
      <c r="Q59" s="197"/>
      <c r="R59" s="197"/>
      <c r="S59" s="197"/>
      <c r="T59" s="197"/>
      <c r="U59" s="197"/>
      <c r="AB59" s="128"/>
      <c r="AC59" s="128"/>
    </row>
    <row r="60" spans="1:29" s="129" customFormat="1" ht="15" hidden="1" customHeight="1" x14ac:dyDescent="0.2">
      <c r="A60" s="414"/>
      <c r="B60" s="197"/>
      <c r="C60" s="127"/>
      <c r="D60" s="127"/>
      <c r="E60" s="127"/>
      <c r="F60" s="200"/>
      <c r="G60" s="200" t="e">
        <f t="shared" si="10"/>
        <v>#VALUE!</v>
      </c>
      <c r="H60" s="200" t="e">
        <f t="shared" si="11"/>
        <v>#VALUE!</v>
      </c>
      <c r="I60" s="200" t="e">
        <f t="shared" si="12"/>
        <v>#VALUE!</v>
      </c>
      <c r="J60" s="197"/>
      <c r="K60" s="201"/>
      <c r="L60" s="197"/>
      <c r="M60" s="200" t="e">
        <f t="shared" si="13"/>
        <v>#VALUE!</v>
      </c>
      <c r="N60" s="197"/>
      <c r="O60" s="197"/>
      <c r="P60" s="197"/>
      <c r="Q60" s="197"/>
      <c r="R60" s="197"/>
      <c r="S60" s="197"/>
      <c r="T60" s="197"/>
      <c r="U60" s="197"/>
      <c r="AB60" s="128"/>
      <c r="AC60" s="128"/>
    </row>
    <row r="61" spans="1:29" s="129" customFormat="1" ht="15" hidden="1" customHeight="1" x14ac:dyDescent="0.2">
      <c r="A61" s="414"/>
      <c r="B61" s="197"/>
      <c r="C61" s="127"/>
      <c r="D61" s="127"/>
      <c r="E61" s="127"/>
      <c r="F61" s="200"/>
      <c r="G61" s="200" t="e">
        <f t="shared" si="10"/>
        <v>#VALUE!</v>
      </c>
      <c r="H61" s="200" t="e">
        <f t="shared" si="11"/>
        <v>#VALUE!</v>
      </c>
      <c r="I61" s="200" t="e">
        <f t="shared" si="12"/>
        <v>#VALUE!</v>
      </c>
      <c r="J61" s="197"/>
      <c r="K61" s="201"/>
      <c r="L61" s="197"/>
      <c r="M61" s="200" t="e">
        <f t="shared" si="13"/>
        <v>#VALUE!</v>
      </c>
      <c r="N61" s="197"/>
      <c r="O61" s="197"/>
      <c r="P61" s="197"/>
      <c r="Q61" s="197"/>
      <c r="R61" s="197"/>
      <c r="S61" s="197"/>
      <c r="T61" s="197"/>
      <c r="U61" s="197"/>
      <c r="AB61" s="128"/>
      <c r="AC61" s="128"/>
    </row>
    <row r="62" spans="1:29" s="129" customFormat="1" ht="15" hidden="1" customHeight="1" x14ac:dyDescent="0.2">
      <c r="A62" s="414"/>
      <c r="B62" s="197"/>
      <c r="C62" s="127"/>
      <c r="D62" s="127"/>
      <c r="E62" s="127"/>
      <c r="F62" s="200"/>
      <c r="G62" s="200" t="e">
        <f t="shared" si="10"/>
        <v>#VALUE!</v>
      </c>
      <c r="H62" s="200" t="e">
        <f t="shared" si="11"/>
        <v>#VALUE!</v>
      </c>
      <c r="I62" s="200" t="e">
        <f t="shared" si="12"/>
        <v>#VALUE!</v>
      </c>
      <c r="J62" s="197"/>
      <c r="K62" s="201"/>
      <c r="L62" s="197"/>
      <c r="M62" s="200" t="e">
        <f t="shared" si="13"/>
        <v>#VALUE!</v>
      </c>
      <c r="N62" s="197"/>
      <c r="O62" s="197"/>
      <c r="P62" s="197"/>
      <c r="Q62" s="197"/>
      <c r="R62" s="197"/>
      <c r="S62" s="197"/>
      <c r="T62" s="197"/>
      <c r="U62" s="197"/>
      <c r="AB62" s="128"/>
      <c r="AC62" s="128"/>
    </row>
    <row r="63" spans="1:29" s="129" customFormat="1" ht="15" hidden="1" customHeight="1" x14ac:dyDescent="0.2">
      <c r="A63" s="414"/>
      <c r="B63" s="197"/>
      <c r="C63" s="127"/>
      <c r="D63" s="127"/>
      <c r="E63" s="127"/>
      <c r="F63" s="197"/>
      <c r="G63" s="200" t="e">
        <f>SUM(G51:G62)</f>
        <v>#VALUE!</v>
      </c>
      <c r="H63" s="200" t="e">
        <f>SUM(H51:H62)</f>
        <v>#VALUE!</v>
      </c>
      <c r="I63" s="200" t="e">
        <f>SUM(I51:I62)</f>
        <v>#VALUE!</v>
      </c>
      <c r="J63" s="197"/>
      <c r="K63" s="201"/>
      <c r="L63" s="197"/>
      <c r="M63" s="200" t="e">
        <f>SUM(M51:M62)</f>
        <v>#VALUE!</v>
      </c>
      <c r="N63" s="197" t="s">
        <v>20</v>
      </c>
      <c r="O63" s="197"/>
      <c r="P63" s="197"/>
      <c r="Q63" s="197"/>
      <c r="R63" s="197"/>
      <c r="S63" s="197"/>
      <c r="T63" s="197"/>
      <c r="U63" s="197"/>
      <c r="AB63" s="128"/>
      <c r="AC63" s="128"/>
    </row>
    <row r="64" spans="1:29" s="129" customFormat="1" ht="15" hidden="1" customHeight="1" x14ac:dyDescent="0.2">
      <c r="A64" s="414"/>
      <c r="B64" s="197"/>
      <c r="C64" s="127"/>
      <c r="D64" s="127"/>
      <c r="E64" s="127"/>
      <c r="F64" s="197"/>
      <c r="G64" s="200"/>
      <c r="H64" s="197" t="e">
        <f>H63/1400</f>
        <v>#VALUE!</v>
      </c>
      <c r="I64" s="201" t="e">
        <f>IF((G63-H63)&lt;0,0,(G63-H63))</f>
        <v>#VALUE!</v>
      </c>
      <c r="J64" s="197"/>
      <c r="K64" s="201"/>
      <c r="L64" s="197"/>
      <c r="M64" s="200" t="e">
        <f>I64*'Foglio di base'!AH11%</f>
        <v>#VALUE!</v>
      </c>
      <c r="N64" s="197" t="s">
        <v>21</v>
      </c>
      <c r="O64" s="197"/>
      <c r="P64" s="197"/>
      <c r="Q64" s="197"/>
      <c r="R64" s="197"/>
      <c r="S64" s="197"/>
      <c r="T64" s="197"/>
      <c r="U64" s="197"/>
      <c r="AB64" s="128"/>
      <c r="AC64" s="128"/>
    </row>
    <row r="65" spans="1:29" s="127" customFormat="1" hidden="1" x14ac:dyDescent="0.2">
      <c r="A65" s="415"/>
      <c r="B65" s="197"/>
      <c r="F65" s="197"/>
      <c r="G65" s="197"/>
      <c r="H65" s="197"/>
      <c r="I65" s="201"/>
      <c r="J65" s="197"/>
      <c r="K65" s="197"/>
      <c r="L65" s="197"/>
      <c r="M65" s="200" t="e">
        <f>ROUND((M64-M63)/5,2)*5</f>
        <v>#VALUE!</v>
      </c>
      <c r="N65" s="197" t="s">
        <v>23</v>
      </c>
      <c r="O65" s="197"/>
      <c r="P65" s="197"/>
      <c r="Q65" s="197"/>
      <c r="R65" s="197"/>
      <c r="S65" s="197"/>
      <c r="T65" s="197"/>
      <c r="U65" s="197"/>
      <c r="AB65" s="128"/>
      <c r="AC65" s="128"/>
    </row>
    <row r="66" spans="1:29" s="127" customFormat="1" hidden="1" x14ac:dyDescent="0.2">
      <c r="A66" s="415"/>
      <c r="B66" s="196"/>
      <c r="F66" s="196"/>
      <c r="G66" s="196"/>
      <c r="H66" s="196"/>
      <c r="I66" s="196"/>
      <c r="J66" s="196"/>
      <c r="K66" s="196"/>
      <c r="L66" s="196"/>
      <c r="M66" s="196"/>
      <c r="N66" s="196"/>
      <c r="O66" s="196"/>
      <c r="P66" s="196"/>
      <c r="Q66" s="196"/>
      <c r="R66" s="196"/>
      <c r="S66" s="196"/>
      <c r="T66" s="196"/>
      <c r="U66" s="196"/>
      <c r="AB66" s="128"/>
      <c r="AC66" s="128"/>
    </row>
    <row r="67" spans="1:29" s="129" customFormat="1" ht="15" hidden="1" customHeight="1" x14ac:dyDescent="0.2">
      <c r="A67" s="414"/>
      <c r="B67" s="196"/>
      <c r="C67" s="127"/>
      <c r="D67" s="127"/>
      <c r="E67" s="127"/>
      <c r="F67" s="196"/>
      <c r="G67" s="198" t="s">
        <v>18</v>
      </c>
      <c r="H67" s="198" t="s">
        <v>27</v>
      </c>
      <c r="I67" s="196"/>
      <c r="J67" s="196"/>
      <c r="K67" s="196"/>
      <c r="L67" s="196"/>
      <c r="M67" s="196"/>
      <c r="N67" s="196"/>
      <c r="O67" s="196"/>
      <c r="P67" s="196"/>
      <c r="Q67" s="196"/>
      <c r="R67" s="196"/>
      <c r="S67" s="196"/>
      <c r="T67" s="196"/>
      <c r="U67" s="196"/>
      <c r="AB67" s="128"/>
      <c r="AC67" s="128"/>
    </row>
    <row r="68" spans="1:29" s="129" customFormat="1" ht="15" hidden="1" customHeight="1" x14ac:dyDescent="0.2">
      <c r="A68" s="414"/>
      <c r="B68" s="197"/>
      <c r="C68" s="127"/>
      <c r="D68" s="127"/>
      <c r="E68" s="127"/>
      <c r="F68" s="200"/>
      <c r="G68" s="200" t="e">
        <f>IF(W26=1,0,(E26+F26+G26))</f>
        <v>#VALUE!</v>
      </c>
      <c r="H68" s="205" t="e">
        <f>IF(G68&gt;0,1,0)</f>
        <v>#VALUE!</v>
      </c>
      <c r="I68" s="200" t="e">
        <f>G68</f>
        <v>#VALUE!</v>
      </c>
      <c r="J68" s="197"/>
      <c r="K68" s="200"/>
      <c r="L68" s="197"/>
      <c r="M68" s="200" t="e">
        <f>I68*1.1%</f>
        <v>#VALUE!</v>
      </c>
      <c r="N68" s="197"/>
      <c r="O68" s="197"/>
      <c r="P68" s="197"/>
      <c r="Q68" s="197"/>
      <c r="R68" s="197"/>
      <c r="S68" s="197"/>
      <c r="T68" s="197"/>
      <c r="U68" s="197"/>
      <c r="AB68" s="128"/>
      <c r="AC68" s="128"/>
    </row>
    <row r="69" spans="1:29" s="129" customFormat="1" ht="15" hidden="1" customHeight="1" x14ac:dyDescent="0.2">
      <c r="A69" s="414"/>
      <c r="B69" s="197"/>
      <c r="C69" s="127"/>
      <c r="D69" s="127"/>
      <c r="E69" s="127"/>
      <c r="F69" s="200"/>
      <c r="G69" s="200" t="e">
        <f t="shared" ref="G69:G79" si="14">IF(W27=1,0,(E27+F27+G27))</f>
        <v>#VALUE!</v>
      </c>
      <c r="H69" s="205" t="e">
        <f t="shared" ref="H69:H79" si="15">IF(G69&gt;0,1,0)</f>
        <v>#VALUE!</v>
      </c>
      <c r="I69" s="200" t="e">
        <f t="shared" ref="I69:I79" si="16">G69</f>
        <v>#VALUE!</v>
      </c>
      <c r="J69" s="197"/>
      <c r="K69" s="201"/>
      <c r="L69" s="202"/>
      <c r="M69" s="200" t="e">
        <f t="shared" ref="M69:M79" si="17">I69*1.1%</f>
        <v>#VALUE!</v>
      </c>
      <c r="N69" s="203"/>
      <c r="O69" s="197"/>
      <c r="P69" s="197"/>
      <c r="Q69" s="197"/>
      <c r="R69" s="197"/>
      <c r="S69" s="197"/>
      <c r="T69" s="197"/>
      <c r="U69" s="197"/>
      <c r="AB69" s="128"/>
      <c r="AC69" s="128"/>
    </row>
    <row r="70" spans="1:29" s="129" customFormat="1" ht="15" hidden="1" customHeight="1" x14ac:dyDescent="0.2">
      <c r="A70" s="414"/>
      <c r="B70" s="197"/>
      <c r="C70" s="127"/>
      <c r="D70" s="127"/>
      <c r="E70" s="127"/>
      <c r="F70" s="200"/>
      <c r="G70" s="200" t="e">
        <f t="shared" si="14"/>
        <v>#VALUE!</v>
      </c>
      <c r="H70" s="205" t="e">
        <f t="shared" si="15"/>
        <v>#VALUE!</v>
      </c>
      <c r="I70" s="200" t="e">
        <f t="shared" si="16"/>
        <v>#VALUE!</v>
      </c>
      <c r="J70" s="197"/>
      <c r="K70" s="201"/>
      <c r="L70" s="202"/>
      <c r="M70" s="200" t="e">
        <f t="shared" si="17"/>
        <v>#VALUE!</v>
      </c>
      <c r="N70" s="203"/>
      <c r="O70" s="197"/>
      <c r="P70" s="197"/>
      <c r="Q70" s="197"/>
      <c r="R70" s="197"/>
      <c r="S70" s="197"/>
      <c r="T70" s="197"/>
      <c r="U70" s="197"/>
      <c r="AB70" s="128"/>
      <c r="AC70" s="128"/>
    </row>
    <row r="71" spans="1:29" s="129" customFormat="1" ht="15" hidden="1" customHeight="1" x14ac:dyDescent="0.2">
      <c r="A71" s="414"/>
      <c r="B71" s="197"/>
      <c r="C71" s="127"/>
      <c r="D71" s="127"/>
      <c r="E71" s="127"/>
      <c r="F71" s="200"/>
      <c r="G71" s="200" t="e">
        <f t="shared" si="14"/>
        <v>#VALUE!</v>
      </c>
      <c r="H71" s="205" t="e">
        <f t="shared" si="15"/>
        <v>#VALUE!</v>
      </c>
      <c r="I71" s="200" t="e">
        <f t="shared" si="16"/>
        <v>#VALUE!</v>
      </c>
      <c r="J71" s="197"/>
      <c r="K71" s="201"/>
      <c r="L71" s="202"/>
      <c r="M71" s="200" t="e">
        <f t="shared" si="17"/>
        <v>#VALUE!</v>
      </c>
      <c r="N71" s="204"/>
      <c r="O71" s="197"/>
      <c r="P71" s="197"/>
      <c r="Q71" s="197"/>
      <c r="R71" s="197"/>
      <c r="S71" s="197"/>
      <c r="T71" s="197"/>
      <c r="U71" s="197"/>
      <c r="AB71" s="128"/>
      <c r="AC71" s="128"/>
    </row>
    <row r="72" spans="1:29" s="129" customFormat="1" ht="15" hidden="1" customHeight="1" x14ac:dyDescent="0.2">
      <c r="A72" s="414"/>
      <c r="B72" s="197"/>
      <c r="C72" s="127"/>
      <c r="D72" s="127"/>
      <c r="E72" s="127"/>
      <c r="F72" s="200"/>
      <c r="G72" s="200" t="e">
        <f t="shared" si="14"/>
        <v>#VALUE!</v>
      </c>
      <c r="H72" s="205" t="e">
        <f t="shared" si="15"/>
        <v>#VALUE!</v>
      </c>
      <c r="I72" s="200" t="e">
        <f t="shared" si="16"/>
        <v>#VALUE!</v>
      </c>
      <c r="J72" s="197"/>
      <c r="K72" s="201"/>
      <c r="L72" s="197"/>
      <c r="M72" s="200" t="e">
        <f t="shared" si="17"/>
        <v>#VALUE!</v>
      </c>
      <c r="N72" s="197"/>
      <c r="O72" s="197"/>
      <c r="P72" s="197"/>
      <c r="Q72" s="197"/>
      <c r="R72" s="197"/>
      <c r="S72" s="197"/>
      <c r="T72" s="197"/>
      <c r="U72" s="197"/>
      <c r="AB72" s="128"/>
      <c r="AC72" s="128"/>
    </row>
    <row r="73" spans="1:29" s="129" customFormat="1" ht="15" hidden="1" customHeight="1" x14ac:dyDescent="0.2">
      <c r="A73" s="414"/>
      <c r="B73" s="197"/>
      <c r="C73" s="127"/>
      <c r="D73" s="127"/>
      <c r="E73" s="127"/>
      <c r="F73" s="200"/>
      <c r="G73" s="200" t="e">
        <f t="shared" si="14"/>
        <v>#VALUE!</v>
      </c>
      <c r="H73" s="205" t="e">
        <f t="shared" si="15"/>
        <v>#VALUE!</v>
      </c>
      <c r="I73" s="200" t="e">
        <f t="shared" si="16"/>
        <v>#VALUE!</v>
      </c>
      <c r="J73" s="197"/>
      <c r="K73" s="201"/>
      <c r="L73" s="197"/>
      <c r="M73" s="200" t="e">
        <f t="shared" si="17"/>
        <v>#VALUE!</v>
      </c>
      <c r="N73" s="197"/>
      <c r="O73" s="197"/>
      <c r="P73" s="197"/>
      <c r="Q73" s="197"/>
      <c r="R73" s="197"/>
      <c r="S73" s="197"/>
      <c r="T73" s="197"/>
      <c r="U73" s="197"/>
      <c r="AB73" s="128"/>
      <c r="AC73" s="128"/>
    </row>
    <row r="74" spans="1:29" s="129" customFormat="1" ht="15" hidden="1" customHeight="1" x14ac:dyDescent="0.2">
      <c r="A74" s="414"/>
      <c r="B74" s="197"/>
      <c r="C74" s="127"/>
      <c r="D74" s="127"/>
      <c r="E74" s="127"/>
      <c r="F74" s="200"/>
      <c r="G74" s="200" t="e">
        <f t="shared" si="14"/>
        <v>#VALUE!</v>
      </c>
      <c r="H74" s="205" t="e">
        <f t="shared" si="15"/>
        <v>#VALUE!</v>
      </c>
      <c r="I74" s="200" t="e">
        <f t="shared" si="16"/>
        <v>#VALUE!</v>
      </c>
      <c r="J74" s="197"/>
      <c r="K74" s="201"/>
      <c r="L74" s="197"/>
      <c r="M74" s="200" t="e">
        <f t="shared" si="17"/>
        <v>#VALUE!</v>
      </c>
      <c r="N74" s="197"/>
      <c r="O74" s="197"/>
      <c r="P74" s="197"/>
      <c r="Q74" s="197"/>
      <c r="R74" s="197"/>
      <c r="S74" s="197"/>
      <c r="T74" s="197"/>
      <c r="U74" s="197"/>
      <c r="AB74" s="128"/>
      <c r="AC74" s="128"/>
    </row>
    <row r="75" spans="1:29" s="129" customFormat="1" ht="15" hidden="1" customHeight="1" x14ac:dyDescent="0.2">
      <c r="A75" s="414"/>
      <c r="B75" s="197"/>
      <c r="C75" s="127"/>
      <c r="D75" s="127"/>
      <c r="E75" s="127"/>
      <c r="F75" s="200"/>
      <c r="G75" s="200" t="e">
        <f t="shared" si="14"/>
        <v>#VALUE!</v>
      </c>
      <c r="H75" s="205" t="e">
        <f t="shared" si="15"/>
        <v>#VALUE!</v>
      </c>
      <c r="I75" s="200" t="e">
        <f t="shared" si="16"/>
        <v>#VALUE!</v>
      </c>
      <c r="J75" s="197"/>
      <c r="K75" s="201"/>
      <c r="L75" s="197"/>
      <c r="M75" s="200" t="e">
        <f t="shared" si="17"/>
        <v>#VALUE!</v>
      </c>
      <c r="N75" s="197"/>
      <c r="O75" s="197"/>
      <c r="P75" s="197"/>
      <c r="Q75" s="197"/>
      <c r="R75" s="197"/>
      <c r="S75" s="197"/>
      <c r="T75" s="197"/>
      <c r="U75" s="197"/>
      <c r="AB75" s="128"/>
      <c r="AC75" s="128"/>
    </row>
    <row r="76" spans="1:29" s="129" customFormat="1" ht="15" hidden="1" customHeight="1" x14ac:dyDescent="0.2">
      <c r="A76" s="414"/>
      <c r="B76" s="197"/>
      <c r="C76" s="127"/>
      <c r="D76" s="127"/>
      <c r="E76" s="127"/>
      <c r="F76" s="200"/>
      <c r="G76" s="200" t="e">
        <f t="shared" si="14"/>
        <v>#VALUE!</v>
      </c>
      <c r="H76" s="205" t="e">
        <f t="shared" si="15"/>
        <v>#VALUE!</v>
      </c>
      <c r="I76" s="200" t="e">
        <f t="shared" si="16"/>
        <v>#VALUE!</v>
      </c>
      <c r="J76" s="197"/>
      <c r="K76" s="201"/>
      <c r="L76" s="197"/>
      <c r="M76" s="200" t="e">
        <f t="shared" si="17"/>
        <v>#VALUE!</v>
      </c>
      <c r="N76" s="197"/>
      <c r="O76" s="197"/>
      <c r="P76" s="197"/>
      <c r="Q76" s="197"/>
      <c r="R76" s="197"/>
      <c r="S76" s="197"/>
      <c r="T76" s="197"/>
      <c r="U76" s="197"/>
      <c r="AB76" s="128"/>
      <c r="AC76" s="128"/>
    </row>
    <row r="77" spans="1:29" s="129" customFormat="1" ht="15" hidden="1" customHeight="1" x14ac:dyDescent="0.2">
      <c r="A77" s="414"/>
      <c r="B77" s="197"/>
      <c r="C77" s="127"/>
      <c r="D77" s="127"/>
      <c r="E77" s="127"/>
      <c r="F77" s="200"/>
      <c r="G77" s="200" t="e">
        <f t="shared" si="14"/>
        <v>#VALUE!</v>
      </c>
      <c r="H77" s="205" t="e">
        <f t="shared" si="15"/>
        <v>#VALUE!</v>
      </c>
      <c r="I77" s="200" t="e">
        <f t="shared" si="16"/>
        <v>#VALUE!</v>
      </c>
      <c r="J77" s="197"/>
      <c r="K77" s="201"/>
      <c r="L77" s="197"/>
      <c r="M77" s="200" t="e">
        <f t="shared" si="17"/>
        <v>#VALUE!</v>
      </c>
      <c r="N77" s="197"/>
      <c r="O77" s="197"/>
      <c r="P77" s="197"/>
      <c r="Q77" s="197"/>
      <c r="R77" s="197"/>
      <c r="S77" s="197"/>
      <c r="T77" s="197"/>
      <c r="U77" s="197"/>
      <c r="AB77" s="128"/>
      <c r="AC77" s="128"/>
    </row>
    <row r="78" spans="1:29" s="129" customFormat="1" ht="15" hidden="1" customHeight="1" x14ac:dyDescent="0.2">
      <c r="A78" s="414"/>
      <c r="B78" s="197"/>
      <c r="C78" s="127"/>
      <c r="D78" s="127"/>
      <c r="E78" s="127"/>
      <c r="F78" s="200"/>
      <c r="G78" s="200" t="e">
        <f t="shared" si="14"/>
        <v>#VALUE!</v>
      </c>
      <c r="H78" s="205" t="e">
        <f t="shared" si="15"/>
        <v>#VALUE!</v>
      </c>
      <c r="I78" s="200" t="e">
        <f t="shared" si="16"/>
        <v>#VALUE!</v>
      </c>
      <c r="J78" s="197"/>
      <c r="K78" s="201"/>
      <c r="L78" s="197"/>
      <c r="M78" s="200" t="e">
        <f t="shared" si="17"/>
        <v>#VALUE!</v>
      </c>
      <c r="N78" s="197"/>
      <c r="O78" s="197"/>
      <c r="P78" s="197"/>
      <c r="Q78" s="197"/>
      <c r="R78" s="197"/>
      <c r="S78" s="197"/>
      <c r="T78" s="197"/>
      <c r="U78" s="197"/>
      <c r="AB78" s="128"/>
      <c r="AC78" s="128"/>
    </row>
    <row r="79" spans="1:29" s="129" customFormat="1" ht="15" hidden="1" customHeight="1" x14ac:dyDescent="0.2">
      <c r="A79" s="414"/>
      <c r="B79" s="197"/>
      <c r="C79" s="127"/>
      <c r="D79" s="127"/>
      <c r="E79" s="127"/>
      <c r="F79" s="200"/>
      <c r="G79" s="200" t="e">
        <f t="shared" si="14"/>
        <v>#VALUE!</v>
      </c>
      <c r="H79" s="205" t="e">
        <f t="shared" si="15"/>
        <v>#VALUE!</v>
      </c>
      <c r="I79" s="200" t="e">
        <f t="shared" si="16"/>
        <v>#VALUE!</v>
      </c>
      <c r="J79" s="197"/>
      <c r="K79" s="201"/>
      <c r="L79" s="197"/>
      <c r="M79" s="200" t="e">
        <f t="shared" si="17"/>
        <v>#VALUE!</v>
      </c>
      <c r="N79" s="197"/>
      <c r="O79" s="197"/>
      <c r="P79" s="197"/>
      <c r="Q79" s="197"/>
      <c r="R79" s="197"/>
      <c r="S79" s="197"/>
      <c r="T79" s="197"/>
      <c r="U79" s="197"/>
      <c r="AB79" s="128"/>
      <c r="AC79" s="128"/>
    </row>
    <row r="80" spans="1:29" s="129" customFormat="1" ht="15" hidden="1" customHeight="1" x14ac:dyDescent="0.2">
      <c r="A80" s="414"/>
      <c r="B80" s="197"/>
      <c r="C80" s="127"/>
      <c r="D80" s="127"/>
      <c r="E80" s="127"/>
      <c r="F80" s="197"/>
      <c r="G80" s="200"/>
      <c r="H80" s="205"/>
      <c r="I80" s="200" t="e">
        <f>SUM(I68:I79)</f>
        <v>#VALUE!</v>
      </c>
      <c r="J80" s="197"/>
      <c r="K80" s="201"/>
      <c r="L80" s="197"/>
      <c r="M80" s="200" t="e">
        <f>SUM(M68:M79)</f>
        <v>#VALUE!</v>
      </c>
      <c r="N80" s="197" t="s">
        <v>25</v>
      </c>
      <c r="O80" s="197"/>
      <c r="P80" s="197"/>
      <c r="Q80" s="197"/>
      <c r="R80" s="197"/>
      <c r="S80" s="197"/>
      <c r="T80" s="197"/>
      <c r="U80" s="197"/>
      <c r="AB80" s="128"/>
      <c r="AC80" s="128"/>
    </row>
    <row r="81" spans="1:29" s="129" customFormat="1" ht="15" hidden="1" customHeight="1" x14ac:dyDescent="0.2">
      <c r="A81" s="414"/>
      <c r="B81" s="197"/>
      <c r="C81" s="127"/>
      <c r="D81" s="127"/>
      <c r="E81" s="127"/>
      <c r="F81" s="197"/>
      <c r="G81" s="200"/>
      <c r="H81" s="205" t="e">
        <f>SUM(H68:H79)</f>
        <v>#VALUE!</v>
      </c>
      <c r="I81" s="200" t="e">
        <f>148200/12*H81</f>
        <v>#VALUE!</v>
      </c>
      <c r="J81" s="197" t="s">
        <v>28</v>
      </c>
      <c r="K81" s="201"/>
      <c r="L81" s="197"/>
      <c r="M81" s="200" t="e">
        <f>I81*1.1%</f>
        <v>#VALUE!</v>
      </c>
      <c r="N81" s="197" t="s">
        <v>26</v>
      </c>
      <c r="O81" s="197"/>
      <c r="P81" s="197"/>
      <c r="Q81" s="197"/>
      <c r="R81" s="197"/>
      <c r="S81" s="197"/>
      <c r="T81" s="197"/>
      <c r="U81" s="197"/>
      <c r="AB81" s="128"/>
      <c r="AC81" s="128"/>
    </row>
    <row r="82" spans="1:29" s="127" customFormat="1" hidden="1" x14ac:dyDescent="0.2">
      <c r="A82" s="415"/>
      <c r="B82" s="197"/>
      <c r="F82" s="197"/>
      <c r="G82" s="197"/>
      <c r="H82" s="129"/>
      <c r="I82" s="201"/>
      <c r="J82" s="197"/>
      <c r="K82" s="197"/>
      <c r="L82" s="197"/>
      <c r="M82" s="200" t="e">
        <f>ROUND((M81-M80)/5,2)*5</f>
        <v>#VALUE!</v>
      </c>
      <c r="N82" s="197" t="s">
        <v>22</v>
      </c>
      <c r="O82" s="197"/>
      <c r="P82" s="197"/>
      <c r="Q82" s="197"/>
      <c r="R82" s="197"/>
      <c r="S82" s="197"/>
      <c r="T82" s="197"/>
      <c r="U82" s="197"/>
      <c r="AB82" s="128"/>
      <c r="AC82" s="128"/>
    </row>
    <row r="83" spans="1:29" s="127" customFormat="1" x14ac:dyDescent="0.2">
      <c r="A83" s="196"/>
      <c r="B83" s="196"/>
      <c r="F83" s="196"/>
      <c r="G83" s="196"/>
      <c r="H83" s="196"/>
      <c r="I83" s="196"/>
      <c r="J83" s="196"/>
      <c r="K83" s="196"/>
      <c r="L83" s="196"/>
      <c r="M83" s="196"/>
      <c r="N83" s="196"/>
      <c r="O83" s="196"/>
      <c r="P83" s="196"/>
      <c r="Q83" s="196"/>
      <c r="R83" s="196"/>
      <c r="AB83" s="128"/>
      <c r="AC83" s="128"/>
    </row>
    <row r="84" spans="1:29" s="127" customFormat="1" x14ac:dyDescent="0.2">
      <c r="A84" s="196"/>
      <c r="B84" s="196"/>
      <c r="F84" s="196"/>
      <c r="G84" s="196"/>
      <c r="H84" s="196"/>
      <c r="I84" s="196"/>
      <c r="J84" s="196"/>
      <c r="K84" s="196"/>
      <c r="L84" s="196"/>
      <c r="M84" s="196"/>
      <c r="N84" s="196"/>
      <c r="O84" s="196"/>
      <c r="P84" s="196"/>
      <c r="Q84" s="196"/>
      <c r="R84" s="196"/>
      <c r="AB84" s="128"/>
      <c r="AC84" s="128"/>
    </row>
    <row r="85" spans="1:29" s="127" customFormat="1" x14ac:dyDescent="0.2">
      <c r="B85" s="196"/>
      <c r="F85" s="196"/>
      <c r="G85" s="196"/>
      <c r="H85" s="196"/>
      <c r="I85" s="196"/>
      <c r="J85" s="196"/>
      <c r="K85" s="196"/>
      <c r="L85" s="196"/>
      <c r="M85" s="196"/>
      <c r="N85" s="196"/>
      <c r="O85" s="196"/>
      <c r="P85" s="196"/>
      <c r="Q85" s="196"/>
      <c r="R85" s="196"/>
      <c r="AB85" s="128"/>
      <c r="AC85" s="128"/>
    </row>
    <row r="86" spans="1:29" s="127" customFormat="1" x14ac:dyDescent="0.2">
      <c r="AB86" s="128"/>
      <c r="AC86" s="128"/>
    </row>
    <row r="87" spans="1:29" s="127" customFormat="1" x14ac:dyDescent="0.2">
      <c r="AB87" s="128"/>
      <c r="AC87" s="128"/>
    </row>
    <row r="88" spans="1:29" s="127" customFormat="1" x14ac:dyDescent="0.2">
      <c r="AB88" s="128"/>
      <c r="AC88" s="128"/>
    </row>
    <row r="89" spans="1:29" s="127" customFormat="1" x14ac:dyDescent="0.2">
      <c r="AB89" s="128"/>
      <c r="AC89" s="128"/>
    </row>
    <row r="90" spans="1:29" s="127" customFormat="1" x14ac:dyDescent="0.2">
      <c r="AB90" s="128"/>
      <c r="AC90" s="128"/>
    </row>
    <row r="91" spans="1:29" s="127" customFormat="1" x14ac:dyDescent="0.2">
      <c r="AB91" s="128"/>
      <c r="AC91" s="128"/>
    </row>
    <row r="92" spans="1:29" s="127" customFormat="1" x14ac:dyDescent="0.2">
      <c r="AB92" s="128"/>
      <c r="AC92" s="128"/>
    </row>
    <row r="93" spans="1:29" s="127" customFormat="1" x14ac:dyDescent="0.2">
      <c r="AB93" s="128"/>
      <c r="AC93" s="128"/>
    </row>
    <row r="94" spans="1:29" s="127" customFormat="1" x14ac:dyDescent="0.2">
      <c r="AB94" s="128"/>
      <c r="AC94" s="128"/>
    </row>
    <row r="95" spans="1:29" s="127" customFormat="1" x14ac:dyDescent="0.2">
      <c r="AB95" s="128"/>
      <c r="AC95" s="128"/>
    </row>
    <row r="96" spans="1:29" s="127" customFormat="1" x14ac:dyDescent="0.2">
      <c r="AB96" s="128"/>
      <c r="AC96" s="128"/>
    </row>
    <row r="97" spans="4:31" s="79" customFormat="1" x14ac:dyDescent="0.2">
      <c r="D97" s="195"/>
      <c r="V97" s="114"/>
      <c r="W97" s="114"/>
      <c r="X97" s="114"/>
      <c r="Y97" s="114"/>
      <c r="Z97" s="114"/>
      <c r="AA97" s="114"/>
      <c r="AB97" s="115"/>
      <c r="AC97" s="115"/>
      <c r="AD97" s="127"/>
      <c r="AE97" s="127"/>
    </row>
    <row r="98" spans="4:31" s="79" customFormat="1" x14ac:dyDescent="0.2">
      <c r="D98" s="195"/>
      <c r="V98" s="114"/>
      <c r="W98" s="114"/>
      <c r="X98" s="114"/>
      <c r="Y98" s="114"/>
      <c r="Z98" s="114"/>
      <c r="AA98" s="114"/>
      <c r="AB98" s="115"/>
      <c r="AC98" s="115"/>
      <c r="AD98" s="127"/>
      <c r="AE98" s="127"/>
    </row>
    <row r="99" spans="4:31" s="79" customFormat="1" x14ac:dyDescent="0.2">
      <c r="D99" s="195"/>
      <c r="E99" s="195"/>
      <c r="V99" s="114"/>
      <c r="W99" s="114"/>
      <c r="X99" s="114"/>
      <c r="Y99" s="114"/>
      <c r="Z99" s="114"/>
      <c r="AA99" s="114"/>
      <c r="AB99" s="115"/>
      <c r="AC99" s="115"/>
      <c r="AD99" s="127"/>
      <c r="AE99" s="127"/>
    </row>
    <row r="100" spans="4:31" s="79" customFormat="1" x14ac:dyDescent="0.2">
      <c r="V100" s="114"/>
      <c r="W100" s="114"/>
      <c r="X100" s="114"/>
      <c r="Y100" s="114"/>
      <c r="Z100" s="114"/>
      <c r="AA100" s="114"/>
      <c r="AB100" s="115"/>
      <c r="AC100" s="115"/>
      <c r="AD100" s="127"/>
      <c r="AE100" s="127"/>
    </row>
    <row r="101" spans="4:31" s="79" customFormat="1" x14ac:dyDescent="0.2">
      <c r="V101" s="114"/>
      <c r="W101" s="114"/>
      <c r="X101" s="114"/>
      <c r="Y101" s="114"/>
      <c r="Z101" s="114"/>
      <c r="AA101" s="114"/>
      <c r="AB101" s="115"/>
      <c r="AC101" s="115"/>
      <c r="AD101" s="127"/>
      <c r="AE101" s="127"/>
    </row>
    <row r="102" spans="4:31" s="79" customFormat="1" x14ac:dyDescent="0.2">
      <c r="V102" s="114"/>
      <c r="W102" s="114"/>
      <c r="X102" s="114"/>
      <c r="Y102" s="114"/>
      <c r="Z102" s="114"/>
      <c r="AA102" s="114"/>
      <c r="AB102" s="115"/>
      <c r="AC102" s="115"/>
      <c r="AD102" s="127"/>
      <c r="AE102" s="127"/>
    </row>
    <row r="103" spans="4:31" s="79" customFormat="1" x14ac:dyDescent="0.2">
      <c r="V103" s="114"/>
      <c r="W103" s="114"/>
      <c r="X103" s="114"/>
      <c r="Y103" s="114"/>
      <c r="Z103" s="114"/>
      <c r="AA103" s="114"/>
      <c r="AB103" s="115"/>
      <c r="AC103" s="115"/>
      <c r="AD103" s="127"/>
      <c r="AE103" s="127"/>
    </row>
  </sheetData>
  <sheetProtection algorithmName="SHA-512" hashValue="E3MK6rzcAGVhWiPbgPZm9A2cbblLI815ZNTHAOih+rKio80K5fmH4LXIKzsRr6y3RlGMoMMbnel9wV/28GPaVA==" saltValue="7NpZiGA446pVbds2IvUxnw==" spinCount="100000" sheet="1" selectLockedCells="1"/>
  <mergeCells count="59">
    <mergeCell ref="C43:K43"/>
    <mergeCell ref="M43:N45"/>
    <mergeCell ref="Q43:T45"/>
    <mergeCell ref="C44:K44"/>
    <mergeCell ref="C45:K45"/>
    <mergeCell ref="S36:T36"/>
    <mergeCell ref="S37:T37"/>
    <mergeCell ref="S38:T38"/>
    <mergeCell ref="S39:T39"/>
    <mergeCell ref="C40:D40"/>
    <mergeCell ref="S40:T40"/>
    <mergeCell ref="S31:T31"/>
    <mergeCell ref="S32:T32"/>
    <mergeCell ref="S33:T33"/>
    <mergeCell ref="S34:T34"/>
    <mergeCell ref="S35:T35"/>
    <mergeCell ref="S26:T26"/>
    <mergeCell ref="S27:T27"/>
    <mergeCell ref="S28:T28"/>
    <mergeCell ref="S29:T29"/>
    <mergeCell ref="S30:T30"/>
    <mergeCell ref="C25:D25"/>
    <mergeCell ref="S25:T25"/>
    <mergeCell ref="K22:K24"/>
    <mergeCell ref="L22:L23"/>
    <mergeCell ref="M22:M23"/>
    <mergeCell ref="Q22:Q23"/>
    <mergeCell ref="R22:R23"/>
    <mergeCell ref="S22:T24"/>
    <mergeCell ref="E23:E24"/>
    <mergeCell ref="F23:F24"/>
    <mergeCell ref="C20:F20"/>
    <mergeCell ref="N22:N23"/>
    <mergeCell ref="O22:O23"/>
    <mergeCell ref="P22:P23"/>
    <mergeCell ref="C22:D24"/>
    <mergeCell ref="E22:F22"/>
    <mergeCell ref="G22:G24"/>
    <mergeCell ref="H22:H24"/>
    <mergeCell ref="I22:I23"/>
    <mergeCell ref="J22:J24"/>
    <mergeCell ref="C17:G18"/>
    <mergeCell ref="K17:M17"/>
    <mergeCell ref="N17:T17"/>
    <mergeCell ref="C19:G19"/>
    <mergeCell ref="N19:T19"/>
    <mergeCell ref="K11:M11"/>
    <mergeCell ref="C13:G14"/>
    <mergeCell ref="K13:M13"/>
    <mergeCell ref="N13:T13"/>
    <mergeCell ref="C15:G16"/>
    <mergeCell ref="K15:M15"/>
    <mergeCell ref="N15:T15"/>
    <mergeCell ref="A3:L4"/>
    <mergeCell ref="S6:T6"/>
    <mergeCell ref="F8:H8"/>
    <mergeCell ref="M8:T8"/>
    <mergeCell ref="C10:E10"/>
    <mergeCell ref="I6:O6"/>
  </mergeCells>
  <conditionalFormatting sqref="E40:O40 H38:J39 L26:M39 Q40:R40 R26:R39 H26:I37">
    <cfRule type="cellIs" dxfId="44" priority="18" stopIfTrue="1" operator="equal">
      <formula>0</formula>
    </cfRule>
  </conditionalFormatting>
  <conditionalFormatting sqref="G10">
    <cfRule type="cellIs" priority="19" stopIfTrue="1" operator="equal">
      <formula>0</formula>
    </cfRule>
  </conditionalFormatting>
  <conditionalFormatting sqref="P40">
    <cfRule type="cellIs" dxfId="43" priority="16" stopIfTrue="1" operator="equal">
      <formula>0</formula>
    </cfRule>
  </conditionalFormatting>
  <conditionalFormatting sqref="N26:N37">
    <cfRule type="cellIs" dxfId="42" priority="14" stopIfTrue="1" operator="equal">
      <formula>0</formula>
    </cfRule>
    <cfRule type="expression" dxfId="41" priority="15" stopIfTrue="1">
      <formula>$N$24&lt;&gt;""</formula>
    </cfRule>
  </conditionalFormatting>
  <conditionalFormatting sqref="O26:Q37">
    <cfRule type="cellIs" dxfId="40" priority="12" stopIfTrue="1" operator="equal">
      <formula>0</formula>
    </cfRule>
    <cfRule type="expression" dxfId="39" priority="13" stopIfTrue="1">
      <formula>$N$24&lt;&gt;""</formula>
    </cfRule>
  </conditionalFormatting>
  <conditionalFormatting sqref="C38 J38">
    <cfRule type="expression" dxfId="38" priority="11" stopIfTrue="1">
      <formula>$E$40+$F$40+$G$40=0</formula>
    </cfRule>
  </conditionalFormatting>
  <conditionalFormatting sqref="Q8:R8">
    <cfRule type="expression" dxfId="37" priority="2" stopIfTrue="1">
      <formula>W17=1</formula>
    </cfRule>
  </conditionalFormatting>
  <conditionalFormatting sqref="S8:T8">
    <cfRule type="expression" dxfId="36" priority="3" stopIfTrue="1">
      <formula>AB17=1</formula>
    </cfRule>
  </conditionalFormatting>
  <conditionalFormatting sqref="N8:O8">
    <cfRule type="expression" dxfId="35" priority="4" stopIfTrue="1">
      <formula>U17=1</formula>
    </cfRule>
  </conditionalFormatting>
  <conditionalFormatting sqref="P8">
    <cfRule type="expression" dxfId="34" priority="1" stopIfTrue="1">
      <formula>V17=1</formula>
    </cfRule>
  </conditionalFormatting>
  <conditionalFormatting sqref="M8">
    <cfRule type="expression" dxfId="33" priority="5" stopIfTrue="1">
      <formula>N17=1</formula>
    </cfRule>
  </conditionalFormatting>
  <printOptions horizontalCentered="1"/>
  <pageMargins left="0.15748031496062992" right="0.15748031496062992" top="0.19685039370078741" bottom="0.19685039370078741" header="0.78740157480314965" footer="0.51181102362204722"/>
  <pageSetup paperSize="9" scale="76"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theme="6"/>
    <pageSetUpPr fitToPage="1"/>
  </sheetPr>
  <dimension ref="A1:AE64"/>
  <sheetViews>
    <sheetView showGridLines="0" showRowColHeaders="0" zoomScaleNormal="100" workbookViewId="0">
      <selection activeCell="K11" sqref="K11:M11"/>
    </sheetView>
  </sheetViews>
  <sheetFormatPr baseColWidth="10" defaultRowHeight="15" x14ac:dyDescent="0.2"/>
  <cols>
    <col min="1" max="1" width="5.42578125" style="28" customWidth="1"/>
    <col min="2" max="2" width="2.42578125" style="28" customWidth="1"/>
    <col min="3" max="3" width="3" style="28" customWidth="1"/>
    <col min="4" max="4" width="6.5703125" style="28" customWidth="1"/>
    <col min="5" max="5" width="12.28515625" style="28" customWidth="1"/>
    <col min="6" max="6" width="13.7109375" style="28" customWidth="1"/>
    <col min="7" max="7" width="11.7109375" style="28" customWidth="1"/>
    <col min="8" max="8" width="10.140625" style="28" customWidth="1"/>
    <col min="9" max="9" width="12.85546875" style="28" customWidth="1"/>
    <col min="10" max="10" width="11.28515625" style="28" customWidth="1"/>
    <col min="11" max="11" width="11.42578125" style="28"/>
    <col min="12" max="12" width="11" style="28" customWidth="1"/>
    <col min="13" max="13" width="10.5703125" style="28" customWidth="1"/>
    <col min="14" max="14" width="11.5703125" style="28" customWidth="1"/>
    <col min="15" max="16" width="12.140625" style="28" customWidth="1"/>
    <col min="17" max="17" width="10.7109375" style="28" customWidth="1"/>
    <col min="18" max="18" width="13.7109375" style="28" customWidth="1"/>
    <col min="19" max="19" width="3.28515625" style="28" customWidth="1"/>
    <col min="20" max="20" width="9.140625" style="28" customWidth="1"/>
    <col min="21" max="21" width="2.42578125" style="28" customWidth="1"/>
    <col min="22" max="22" width="11.42578125" style="114" hidden="1" customWidth="1"/>
    <col min="23" max="23" width="8.42578125" style="114" hidden="1" customWidth="1"/>
    <col min="24" max="24" width="11.42578125" style="114" hidden="1" customWidth="1"/>
    <col min="25" max="27" width="6" style="114" hidden="1" customWidth="1"/>
    <col min="28" max="29" width="11.42578125" style="115" hidden="1" customWidth="1"/>
    <col min="30" max="30" width="11.42578125" style="114" customWidth="1"/>
    <col min="31" max="31" width="11.42578125" style="114"/>
    <col min="32" max="16384" width="11.42578125" style="28"/>
  </cols>
  <sheetData>
    <row r="1" spans="1:29" s="1" customFormat="1" ht="15.75" customHeight="1" x14ac:dyDescent="0.2">
      <c r="M1" s="211"/>
      <c r="N1" s="211"/>
      <c r="O1" s="211"/>
      <c r="P1" s="211"/>
      <c r="Q1" s="211"/>
      <c r="R1" s="211"/>
      <c r="S1" s="211"/>
      <c r="T1" s="211"/>
      <c r="U1" s="211"/>
      <c r="V1" s="412"/>
      <c r="W1" s="412"/>
      <c r="X1" s="412"/>
      <c r="Y1" s="412"/>
      <c r="Z1" s="412"/>
      <c r="AA1" s="412"/>
      <c r="AB1" s="412"/>
      <c r="AC1" s="413"/>
    </row>
    <row r="2" spans="1:29" s="1" customFormat="1" ht="3.75" customHeight="1" x14ac:dyDescent="0.2">
      <c r="B2" s="16"/>
      <c r="C2" s="16"/>
      <c r="D2" s="16"/>
      <c r="E2" s="16"/>
      <c r="F2" s="16"/>
      <c r="G2" s="16"/>
      <c r="H2" s="16"/>
      <c r="I2" s="16"/>
      <c r="J2" s="16"/>
      <c r="K2" s="16"/>
      <c r="L2" s="16"/>
      <c r="M2" s="335"/>
      <c r="N2" s="335"/>
      <c r="O2" s="335"/>
      <c r="P2" s="335"/>
      <c r="Q2" s="335"/>
      <c r="R2" s="335"/>
      <c r="S2" s="335"/>
      <c r="T2" s="335"/>
      <c r="U2" s="336"/>
      <c r="V2" s="211"/>
      <c r="W2" s="211"/>
      <c r="X2" s="211"/>
      <c r="Y2" s="211"/>
      <c r="Z2" s="211"/>
      <c r="AA2" s="211"/>
      <c r="AB2" s="211"/>
    </row>
    <row r="3" spans="1:29" s="1" customFormat="1" ht="8.25" customHeight="1" x14ac:dyDescent="0.2">
      <c r="A3" s="508" t="s">
        <v>213</v>
      </c>
      <c r="B3" s="508"/>
      <c r="C3" s="508"/>
      <c r="D3" s="508"/>
      <c r="E3" s="508"/>
      <c r="F3" s="508"/>
      <c r="G3" s="508"/>
      <c r="H3" s="508"/>
      <c r="I3" s="508"/>
      <c r="J3" s="508"/>
      <c r="K3" s="508"/>
      <c r="L3" s="508"/>
      <c r="M3" s="335"/>
      <c r="N3" s="335"/>
      <c r="O3" s="335"/>
      <c r="P3" s="335"/>
      <c r="Q3" s="335"/>
      <c r="R3" s="335"/>
      <c r="S3" s="335"/>
      <c r="T3" s="335"/>
      <c r="U3" s="336"/>
      <c r="V3" s="211"/>
      <c r="W3" s="211"/>
      <c r="X3" s="211"/>
      <c r="Y3" s="211"/>
      <c r="Z3" s="211"/>
      <c r="AA3" s="211"/>
      <c r="AB3" s="211"/>
    </row>
    <row r="4" spans="1:29" s="1" customFormat="1" ht="9.75" customHeight="1" x14ac:dyDescent="0.2">
      <c r="A4" s="508"/>
      <c r="B4" s="508"/>
      <c r="C4" s="508"/>
      <c r="D4" s="508"/>
      <c r="E4" s="508"/>
      <c r="F4" s="508"/>
      <c r="G4" s="508"/>
      <c r="H4" s="508"/>
      <c r="I4" s="508"/>
      <c r="J4" s="508"/>
      <c r="K4" s="508"/>
      <c r="L4" s="508"/>
      <c r="M4" s="335"/>
      <c r="N4" s="335"/>
      <c r="O4" s="335"/>
      <c r="P4" s="335"/>
      <c r="Q4" s="335"/>
      <c r="R4" s="335"/>
      <c r="S4" s="335"/>
      <c r="T4" s="335"/>
      <c r="U4" s="336"/>
      <c r="V4" s="211"/>
      <c r="W4" s="211"/>
      <c r="X4" s="211"/>
      <c r="Y4" s="211"/>
      <c r="Z4" s="211"/>
      <c r="AA4" s="211"/>
      <c r="AB4" s="211"/>
    </row>
    <row r="5" spans="1:29" ht="6.75" customHeight="1" x14ac:dyDescent="0.2">
      <c r="B5" s="47"/>
      <c r="C5" s="47"/>
      <c r="D5" s="47"/>
      <c r="E5" s="47"/>
      <c r="F5" s="47"/>
      <c r="G5" s="47"/>
      <c r="H5" s="47"/>
      <c r="I5" s="47"/>
      <c r="J5" s="47"/>
      <c r="K5" s="47"/>
      <c r="L5" s="47"/>
      <c r="M5" s="47"/>
      <c r="N5" s="47"/>
      <c r="O5" s="47"/>
      <c r="P5" s="47"/>
      <c r="Q5" s="47"/>
      <c r="R5" s="47"/>
      <c r="S5" s="47"/>
      <c r="T5" s="47"/>
      <c r="U5" s="47"/>
      <c r="V5" s="116"/>
      <c r="W5" s="116"/>
      <c r="X5" s="116"/>
      <c r="Y5" s="116"/>
      <c r="Z5" s="116"/>
      <c r="AA5" s="116"/>
    </row>
    <row r="6" spans="1:29" ht="29.25" customHeight="1" x14ac:dyDescent="0.35">
      <c r="B6" s="47"/>
      <c r="C6" s="46" t="s">
        <v>157</v>
      </c>
      <c r="D6" s="47"/>
      <c r="E6" s="47"/>
      <c r="F6" s="47"/>
      <c r="G6" s="238"/>
      <c r="H6" s="47"/>
      <c r="I6" s="48"/>
      <c r="J6" s="48"/>
      <c r="K6" s="49" t="s">
        <v>7</v>
      </c>
      <c r="L6" s="342"/>
      <c r="M6" s="342"/>
      <c r="N6" s="342"/>
      <c r="O6" s="342"/>
      <c r="P6" s="342"/>
      <c r="Q6" s="342"/>
      <c r="R6" s="342"/>
      <c r="S6" s="548">
        <f>Notifica!J8</f>
        <v>2025</v>
      </c>
      <c r="T6" s="548"/>
      <c r="U6" s="47"/>
      <c r="V6" s="116"/>
      <c r="W6" s="116"/>
      <c r="X6" s="116"/>
      <c r="Y6" s="116"/>
      <c r="Z6" s="116"/>
      <c r="AA6" s="116"/>
    </row>
    <row r="7" spans="1:29" ht="15" customHeight="1" x14ac:dyDescent="0.2">
      <c r="B7" s="47"/>
      <c r="C7" s="47"/>
      <c r="D7" s="47"/>
      <c r="E7" s="47"/>
      <c r="F7" s="47"/>
      <c r="G7" s="47"/>
      <c r="H7" s="47"/>
      <c r="I7" s="47"/>
      <c r="J7" s="47"/>
      <c r="K7" s="47"/>
      <c r="L7" s="47"/>
      <c r="M7" s="47"/>
      <c r="N7" s="47"/>
      <c r="O7" s="47"/>
      <c r="P7" s="47"/>
      <c r="Q7" s="47"/>
      <c r="R7" s="47"/>
      <c r="S7" s="113"/>
      <c r="T7" s="50"/>
      <c r="U7" s="47"/>
      <c r="V7" s="116">
        <f>IF(K19="Mann",1,2)</f>
        <v>2</v>
      </c>
      <c r="W7" s="116" t="str">
        <f>IF(V7=1,"M","F")</f>
        <v>F</v>
      </c>
      <c r="X7" s="116"/>
      <c r="Y7" s="116"/>
      <c r="Z7" s="116"/>
      <c r="AA7" s="116"/>
    </row>
    <row r="8" spans="1:29" ht="18" customHeight="1" x14ac:dyDescent="0.3">
      <c r="B8" s="47"/>
      <c r="C8" s="51" t="s">
        <v>158</v>
      </c>
      <c r="D8" s="47"/>
      <c r="E8" s="47"/>
      <c r="F8" s="590"/>
      <c r="G8" s="590"/>
      <c r="H8" s="590"/>
      <c r="I8" s="51" t="str">
        <f>CONCATENATE("Apprendisti con classe d'età ",S6-17," è più giovane")</f>
        <v>Apprendisti con classe d'età 2008 è più giovane</v>
      </c>
      <c r="J8" s="47"/>
      <c r="K8" s="47"/>
      <c r="L8" s="47"/>
      <c r="M8" s="441"/>
      <c r="N8" s="441"/>
      <c r="O8" s="441"/>
      <c r="P8" s="441"/>
      <c r="Q8" s="441"/>
      <c r="R8" s="441"/>
      <c r="S8" s="441"/>
      <c r="T8" s="441"/>
      <c r="U8" s="47"/>
      <c r="V8" s="206">
        <f>YEAR(K17)*12+MONTH(K17)</f>
        <v>22801</v>
      </c>
      <c r="W8" s="116" t="s">
        <v>14</v>
      </c>
      <c r="X8" s="116"/>
      <c r="Y8" s="116"/>
      <c r="Z8" s="116"/>
      <c r="AA8" s="116"/>
    </row>
    <row r="9" spans="1:29" ht="7.5" customHeight="1" x14ac:dyDescent="0.2">
      <c r="B9" s="47"/>
      <c r="C9" s="22"/>
      <c r="D9" s="22"/>
      <c r="E9" s="22"/>
      <c r="F9" s="22"/>
      <c r="G9" s="22"/>
      <c r="H9" s="47"/>
      <c r="I9" s="22"/>
      <c r="J9" s="22"/>
      <c r="K9" s="22"/>
      <c r="L9" s="22"/>
      <c r="M9" s="22"/>
      <c r="N9" s="22"/>
      <c r="O9" s="22"/>
      <c r="P9" s="22"/>
      <c r="Q9" s="22"/>
      <c r="R9" s="111"/>
      <c r="S9" s="111"/>
      <c r="T9" s="22"/>
      <c r="U9" s="47"/>
      <c r="V9" s="206">
        <f>IF(V7=1,(V8+65*12),(V8+64*12))</f>
        <v>23569</v>
      </c>
      <c r="W9" s="116" t="s">
        <v>15</v>
      </c>
      <c r="X9" s="116"/>
      <c r="Y9" s="116"/>
      <c r="Z9" s="116"/>
      <c r="AA9" s="116"/>
    </row>
    <row r="10" spans="1:29" ht="19.5" customHeight="1" x14ac:dyDescent="0.2">
      <c r="B10" s="47"/>
      <c r="C10" s="591"/>
      <c r="D10" s="592"/>
      <c r="E10" s="592"/>
      <c r="F10" s="316"/>
      <c r="G10" s="317"/>
      <c r="H10" s="47"/>
      <c r="I10" s="47"/>
      <c r="J10" s="47"/>
      <c r="K10" s="47"/>
      <c r="L10" s="47"/>
      <c r="M10" s="47"/>
      <c r="N10" s="47"/>
      <c r="O10" s="47"/>
      <c r="P10" s="47"/>
      <c r="Q10" s="47"/>
      <c r="R10" s="47"/>
      <c r="S10" s="47"/>
      <c r="T10" s="47"/>
      <c r="U10" s="47"/>
      <c r="V10" s="116"/>
      <c r="W10" s="116"/>
      <c r="X10" s="116"/>
      <c r="Y10" s="116"/>
      <c r="Z10" s="116"/>
      <c r="AA10" s="116"/>
    </row>
    <row r="11" spans="1:29" ht="15.75" customHeight="1" x14ac:dyDescent="0.2">
      <c r="B11" s="47"/>
      <c r="C11" s="369" t="str">
        <f>IF('Foglio di base'!$E$7="","","N° cont. ")</f>
        <v/>
      </c>
      <c r="D11" s="369"/>
      <c r="E11" s="370" t="str">
        <f>IF('Foglio di base'!$E$7="","",'Foglio di base'!$E$7)</f>
        <v/>
      </c>
      <c r="F11" s="369"/>
      <c r="G11" s="369"/>
      <c r="H11" s="47"/>
      <c r="I11" s="438" t="s">
        <v>127</v>
      </c>
      <c r="J11" s="52"/>
      <c r="K11" s="632"/>
      <c r="L11" s="633"/>
      <c r="M11" s="634"/>
      <c r="N11" s="410"/>
      <c r="O11" s="410"/>
      <c r="P11" s="410"/>
      <c r="Q11" s="410"/>
      <c r="R11" s="409"/>
      <c r="S11" s="409"/>
      <c r="T11" s="409"/>
      <c r="U11" s="47"/>
      <c r="V11" s="116"/>
      <c r="W11" s="116"/>
      <c r="X11" s="116"/>
      <c r="Y11" s="116"/>
      <c r="Z11" s="116"/>
      <c r="AA11" s="116"/>
    </row>
    <row r="12" spans="1:29" ht="6" customHeight="1" x14ac:dyDescent="0.2">
      <c r="B12" s="47"/>
      <c r="C12" s="314"/>
      <c r="D12" s="314"/>
      <c r="E12" s="314"/>
      <c r="F12" s="314"/>
      <c r="G12" s="314"/>
      <c r="H12" s="47"/>
      <c r="I12" s="32"/>
      <c r="J12" s="52"/>
      <c r="K12" s="314"/>
      <c r="L12" s="314"/>
      <c r="M12" s="314"/>
      <c r="N12" s="410"/>
      <c r="O12" s="410"/>
      <c r="P12" s="410"/>
      <c r="Q12" s="410"/>
      <c r="R12" s="409"/>
      <c r="S12" s="409"/>
      <c r="T12" s="409"/>
      <c r="U12" s="47"/>
      <c r="V12" s="116"/>
      <c r="W12" s="116"/>
      <c r="X12" s="116"/>
      <c r="Y12" s="116"/>
      <c r="Z12" s="116"/>
      <c r="AA12" s="116"/>
    </row>
    <row r="13" spans="1:29" ht="15.75" customHeight="1" x14ac:dyDescent="0.2">
      <c r="B13" s="47"/>
      <c r="C13" s="554" t="str">
        <f>IF('Foglio di base'!$E$11="","",'Foglio di base'!$E$11)</f>
        <v/>
      </c>
      <c r="D13" s="554"/>
      <c r="E13" s="554"/>
      <c r="F13" s="554"/>
      <c r="G13" s="554"/>
      <c r="H13" s="47"/>
      <c r="I13" s="418" t="s">
        <v>85</v>
      </c>
      <c r="J13" s="52"/>
      <c r="K13" s="638"/>
      <c r="L13" s="639"/>
      <c r="M13" s="640"/>
      <c r="N13" s="595"/>
      <c r="O13" s="595"/>
      <c r="P13" s="595"/>
      <c r="Q13" s="595"/>
      <c r="R13" s="595"/>
      <c r="S13" s="595"/>
      <c r="T13" s="595"/>
      <c r="U13" s="47"/>
      <c r="V13" s="116"/>
      <c r="W13" s="116"/>
      <c r="X13" s="116"/>
      <c r="Y13" s="116"/>
      <c r="Z13" s="116"/>
      <c r="AA13" s="116"/>
    </row>
    <row r="14" spans="1:29" ht="6" customHeight="1" x14ac:dyDescent="0.2">
      <c r="B14" s="47"/>
      <c r="C14" s="554"/>
      <c r="D14" s="554"/>
      <c r="E14" s="554"/>
      <c r="F14" s="554"/>
      <c r="G14" s="554"/>
      <c r="H14" s="47"/>
      <c r="I14" s="32"/>
      <c r="J14" s="52"/>
      <c r="K14" s="314"/>
      <c r="L14" s="314"/>
      <c r="M14" s="314"/>
      <c r="N14" s="410"/>
      <c r="O14" s="410"/>
      <c r="P14" s="410"/>
      <c r="Q14" s="410"/>
      <c r="R14" s="410"/>
      <c r="S14" s="410"/>
      <c r="T14" s="410"/>
      <c r="U14" s="47"/>
      <c r="V14" s="116"/>
      <c r="W14" s="116"/>
      <c r="X14" s="116"/>
      <c r="Y14" s="116"/>
      <c r="Z14" s="116"/>
      <c r="AA14" s="116"/>
    </row>
    <row r="15" spans="1:29" ht="15.75" customHeight="1" x14ac:dyDescent="0.25">
      <c r="B15" s="47"/>
      <c r="C15" s="554" t="str">
        <f>IF('Foglio di base'!$E$13="","",'Foglio di base'!$E$13)</f>
        <v/>
      </c>
      <c r="D15" s="554"/>
      <c r="E15" s="554"/>
      <c r="F15" s="554"/>
      <c r="G15" s="554"/>
      <c r="H15" s="47"/>
      <c r="I15" s="418" t="s">
        <v>128</v>
      </c>
      <c r="J15" s="52"/>
      <c r="K15" s="638"/>
      <c r="L15" s="639"/>
      <c r="M15" s="640"/>
      <c r="N15" s="596"/>
      <c r="O15" s="596"/>
      <c r="P15" s="596"/>
      <c r="Q15" s="596"/>
      <c r="R15" s="596"/>
      <c r="S15" s="596"/>
      <c r="T15" s="596"/>
      <c r="U15" s="47"/>
      <c r="V15" s="116">
        <f>IF(W41=0,0,IF(W41=12,0,1))</f>
        <v>0</v>
      </c>
      <c r="W15" s="116" t="s">
        <v>97</v>
      </c>
      <c r="X15" s="116"/>
      <c r="Y15" s="116" t="str">
        <f>'Foglio di base'!$Q$41</f>
        <v/>
      </c>
      <c r="Z15" s="196"/>
      <c r="AA15" s="116"/>
    </row>
    <row r="16" spans="1:29" ht="6" customHeight="1" x14ac:dyDescent="0.2">
      <c r="B16" s="47"/>
      <c r="C16" s="554"/>
      <c r="D16" s="554"/>
      <c r="E16" s="554"/>
      <c r="F16" s="554"/>
      <c r="G16" s="554"/>
      <c r="H16" s="47"/>
      <c r="I16" s="32"/>
      <c r="J16" s="52"/>
      <c r="K16" s="314"/>
      <c r="L16" s="314"/>
      <c r="M16" s="314"/>
      <c r="N16" s="410"/>
      <c r="O16" s="410"/>
      <c r="P16" s="410"/>
      <c r="Q16" s="410"/>
      <c r="R16" s="326"/>
      <c r="S16" s="326"/>
      <c r="T16" s="326"/>
      <c r="U16" s="47"/>
      <c r="V16" s="116"/>
      <c r="W16" s="116"/>
      <c r="X16" s="116"/>
      <c r="Y16" s="116"/>
      <c r="Z16" s="116"/>
      <c r="AA16" s="116"/>
    </row>
    <row r="17" spans="2:31" ht="15.75" customHeight="1" x14ac:dyDescent="0.2">
      <c r="B17" s="47"/>
      <c r="C17" s="554" t="str">
        <f>IF('Foglio di base'!$E$15="","",'Foglio di base'!$E$15)</f>
        <v/>
      </c>
      <c r="D17" s="554"/>
      <c r="E17" s="554"/>
      <c r="F17" s="554"/>
      <c r="G17" s="554"/>
      <c r="H17" s="47"/>
      <c r="I17" s="369" t="s">
        <v>129</v>
      </c>
      <c r="J17" s="52"/>
      <c r="K17" s="635"/>
      <c r="L17" s="636"/>
      <c r="M17" s="637"/>
      <c r="N17" s="597" t="str">
        <f>IF(K17="","   Manca la data di nascita (formato: GG.MM.AAAA)",IF(YEAR(K17)&lt;(S6-17),"   ATTENZIONE: OBBLIGO AVS!",""))</f>
        <v xml:space="preserve">   Manca la data di nascita (formato: GG.MM.AAAA)</v>
      </c>
      <c r="O17" s="597"/>
      <c r="P17" s="597"/>
      <c r="Q17" s="597"/>
      <c r="R17" s="597"/>
      <c r="S17" s="597"/>
      <c r="T17" s="597"/>
      <c r="U17" s="419">
        <f>IF(K17="",0,IF(YEAR(K17)&lt;(S6-17),1,0))</f>
        <v>0</v>
      </c>
      <c r="V17" s="207" t="str">
        <f>VLOOKUP((13-W41),AB17:AC28,2)</f>
        <v>Januar</v>
      </c>
      <c r="W17" s="116" t="s">
        <v>8</v>
      </c>
      <c r="X17" s="116"/>
      <c r="Y17" s="116" t="str">
        <f>'Foglio di base'!$R$41</f>
        <v/>
      </c>
      <c r="Z17" s="116"/>
      <c r="AA17" s="116"/>
      <c r="AB17" s="121">
        <v>1</v>
      </c>
      <c r="AC17" s="381" t="s">
        <v>110</v>
      </c>
    </row>
    <row r="18" spans="2:31" ht="6" customHeight="1" x14ac:dyDescent="0.2">
      <c r="B18" s="47"/>
      <c r="C18" s="554"/>
      <c r="D18" s="554"/>
      <c r="E18" s="554"/>
      <c r="F18" s="554"/>
      <c r="G18" s="554"/>
      <c r="H18" s="47"/>
      <c r="I18" s="32"/>
      <c r="J18" s="52"/>
      <c r="K18" s="314"/>
      <c r="L18" s="314"/>
      <c r="M18" s="314"/>
      <c r="N18" s="410"/>
      <c r="O18" s="410"/>
      <c r="P18" s="410"/>
      <c r="Q18" s="410"/>
      <c r="R18" s="409"/>
      <c r="S18" s="409"/>
      <c r="T18" s="409"/>
      <c r="U18" s="47"/>
      <c r="V18" s="116"/>
      <c r="W18" s="116"/>
      <c r="X18" s="116"/>
      <c r="Y18" s="116"/>
      <c r="Z18" s="116"/>
      <c r="AA18" s="116"/>
      <c r="AB18" s="121">
        <v>2</v>
      </c>
      <c r="AC18" s="381" t="s">
        <v>111</v>
      </c>
    </row>
    <row r="19" spans="2:31" ht="15.75" customHeight="1" x14ac:dyDescent="0.2">
      <c r="B19" s="47"/>
      <c r="C19" s="554" t="str">
        <f>IF('Foglio di base'!$E$17="","",'Foglio di base'!$E$17)</f>
        <v/>
      </c>
      <c r="D19" s="554"/>
      <c r="E19" s="554"/>
      <c r="F19" s="554"/>
      <c r="G19" s="554"/>
      <c r="H19" s="47"/>
      <c r="I19" s="418" t="str">
        <f>IF(K19="","Sesso (M/F)","Sesso")</f>
        <v>Sesso (M/F)</v>
      </c>
      <c r="J19" s="52"/>
      <c r="K19" s="422"/>
      <c r="L19" s="314"/>
      <c r="M19" s="315"/>
      <c r="N19" s="598" t="str">
        <f>IF(K19="","   Manca il sesso",IF(AND(K19&lt;&gt;"M",K19&lt;&gt;"F"),"   Sesso sbagliato (’M’ o ’F’)",""))</f>
        <v xml:space="preserve">   Manca il sesso</v>
      </c>
      <c r="O19" s="598"/>
      <c r="P19" s="598"/>
      <c r="Q19" s="598"/>
      <c r="R19" s="598"/>
      <c r="S19" s="598"/>
      <c r="T19" s="598"/>
      <c r="U19" s="47"/>
      <c r="V19" s="116"/>
      <c r="W19" s="116"/>
      <c r="X19" s="116"/>
      <c r="Y19" s="116" t="str">
        <f>'Foglio di base'!$S$41</f>
        <v/>
      </c>
      <c r="Z19" s="116"/>
      <c r="AA19" s="116"/>
      <c r="AB19" s="121">
        <v>3</v>
      </c>
      <c r="AC19" s="121" t="s">
        <v>1</v>
      </c>
    </row>
    <row r="20" spans="2:31" ht="9.75" customHeight="1" x14ac:dyDescent="0.2">
      <c r="B20" s="47"/>
      <c r="C20" s="589"/>
      <c r="D20" s="589"/>
      <c r="E20" s="589"/>
      <c r="F20" s="589"/>
      <c r="G20" s="256"/>
      <c r="H20" s="47"/>
      <c r="I20" s="47"/>
      <c r="J20" s="35"/>
      <c r="K20" s="55"/>
      <c r="L20" s="55"/>
      <c r="M20" s="38"/>
      <c r="N20" s="55"/>
      <c r="O20" s="55"/>
      <c r="P20" s="54"/>
      <c r="Q20" s="54"/>
      <c r="R20" s="54"/>
      <c r="S20" s="56"/>
      <c r="T20" s="56"/>
      <c r="U20" s="47"/>
      <c r="V20" s="116"/>
      <c r="W20" s="116"/>
      <c r="X20" s="116"/>
      <c r="Y20" s="116"/>
      <c r="Z20" s="116"/>
      <c r="AA20" s="116"/>
      <c r="AB20" s="121">
        <v>4</v>
      </c>
      <c r="AC20" s="381" t="s">
        <v>2</v>
      </c>
    </row>
    <row r="21" spans="2:31" ht="6" customHeight="1" thickBot="1" x14ac:dyDescent="0.25">
      <c r="B21" s="47"/>
      <c r="C21" s="47"/>
      <c r="D21" s="47"/>
      <c r="E21" s="57"/>
      <c r="F21" s="57"/>
      <c r="G21" s="57"/>
      <c r="H21" s="47"/>
      <c r="I21" s="47"/>
      <c r="J21" s="36"/>
      <c r="K21" s="37"/>
      <c r="L21" s="37"/>
      <c r="M21" s="37"/>
      <c r="N21" s="58"/>
      <c r="O21" s="58"/>
      <c r="P21" s="58"/>
      <c r="Q21" s="58"/>
      <c r="R21" s="58"/>
      <c r="S21" s="58"/>
      <c r="T21" s="58"/>
      <c r="U21" s="47"/>
      <c r="V21" s="116"/>
      <c r="W21" s="116"/>
      <c r="X21" s="116"/>
      <c r="Y21" s="116"/>
      <c r="Z21" s="116"/>
      <c r="AA21" s="116"/>
      <c r="AB21" s="121">
        <v>5</v>
      </c>
      <c r="AC21" s="381" t="s">
        <v>3</v>
      </c>
    </row>
    <row r="22" spans="2:31" ht="30.75" customHeight="1" x14ac:dyDescent="0.2">
      <c r="B22" s="47"/>
      <c r="C22" s="558" t="s">
        <v>130</v>
      </c>
      <c r="D22" s="559"/>
      <c r="E22" s="624" t="s">
        <v>141</v>
      </c>
      <c r="F22" s="625"/>
      <c r="G22" s="556" t="s">
        <v>144</v>
      </c>
      <c r="H22" s="629" t="s">
        <v>145</v>
      </c>
      <c r="I22" s="583" t="s">
        <v>146</v>
      </c>
      <c r="J22" s="644" t="s">
        <v>147</v>
      </c>
      <c r="K22" s="556" t="s">
        <v>148</v>
      </c>
      <c r="L22" s="585" t="s">
        <v>149</v>
      </c>
      <c r="M22" s="643" t="s">
        <v>150</v>
      </c>
      <c r="N22" s="641" t="s">
        <v>151</v>
      </c>
      <c r="O22" s="587" t="s">
        <v>152</v>
      </c>
      <c r="P22" s="587" t="s">
        <v>153</v>
      </c>
      <c r="Q22" s="556" t="s">
        <v>154</v>
      </c>
      <c r="R22" s="585" t="s">
        <v>155</v>
      </c>
      <c r="S22" s="558" t="s">
        <v>156</v>
      </c>
      <c r="T22" s="559"/>
      <c r="U22" s="47"/>
      <c r="V22" s="116"/>
      <c r="W22" s="116"/>
      <c r="X22" s="116"/>
      <c r="Y22" s="116"/>
      <c r="Z22" s="116"/>
      <c r="AA22" s="116"/>
      <c r="AB22" s="121">
        <v>6</v>
      </c>
      <c r="AC22" s="381" t="s">
        <v>4</v>
      </c>
    </row>
    <row r="23" spans="2:31" ht="34.5" customHeight="1" x14ac:dyDescent="0.2">
      <c r="B23" s="47"/>
      <c r="C23" s="560"/>
      <c r="D23" s="561"/>
      <c r="E23" s="556" t="s">
        <v>142</v>
      </c>
      <c r="F23" s="587" t="s">
        <v>143</v>
      </c>
      <c r="G23" s="607"/>
      <c r="H23" s="630"/>
      <c r="I23" s="584"/>
      <c r="J23" s="645"/>
      <c r="K23" s="615"/>
      <c r="L23" s="556"/>
      <c r="M23" s="641"/>
      <c r="N23" s="642"/>
      <c r="O23" s="557"/>
      <c r="P23" s="588"/>
      <c r="Q23" s="557"/>
      <c r="R23" s="556"/>
      <c r="S23" s="560"/>
      <c r="T23" s="561"/>
      <c r="U23" s="47"/>
      <c r="V23" s="116"/>
      <c r="W23" s="116"/>
      <c r="X23" s="116"/>
      <c r="Y23" s="116"/>
      <c r="Z23" s="116"/>
      <c r="AA23" s="116"/>
      <c r="AB23" s="121">
        <v>7</v>
      </c>
      <c r="AC23" s="381" t="s">
        <v>5</v>
      </c>
    </row>
    <row r="24" spans="2:31" s="80" customFormat="1" ht="15" customHeight="1" x14ac:dyDescent="0.2">
      <c r="B24" s="75"/>
      <c r="C24" s="562"/>
      <c r="D24" s="563"/>
      <c r="E24" s="608"/>
      <c r="F24" s="557"/>
      <c r="G24" s="608"/>
      <c r="H24" s="631"/>
      <c r="I24" s="94" t="s">
        <v>29</v>
      </c>
      <c r="J24" s="646"/>
      <c r="K24" s="557"/>
      <c r="L24" s="95" t="s">
        <v>30</v>
      </c>
      <c r="M24" s="95" t="s">
        <v>31</v>
      </c>
      <c r="N24" s="318" t="str">
        <f>IF('Foglio di base'!$I$41="","",'Foglio di base'!$I$41)</f>
        <v/>
      </c>
      <c r="O24" s="443"/>
      <c r="P24" s="443"/>
      <c r="Q24" s="443"/>
      <c r="R24" s="95" t="s">
        <v>99</v>
      </c>
      <c r="S24" s="562"/>
      <c r="T24" s="563"/>
      <c r="U24" s="75"/>
      <c r="V24" s="117"/>
      <c r="W24" s="117"/>
      <c r="X24" s="117"/>
      <c r="Y24" s="117"/>
      <c r="Z24" s="117"/>
      <c r="AA24" s="117"/>
      <c r="AB24" s="121">
        <v>8</v>
      </c>
      <c r="AC24" s="381" t="s">
        <v>112</v>
      </c>
      <c r="AD24" s="118"/>
      <c r="AE24" s="119"/>
    </row>
    <row r="25" spans="2:31" s="61" customFormat="1" x14ac:dyDescent="0.2">
      <c r="B25" s="27"/>
      <c r="C25" s="575"/>
      <c r="D25" s="575"/>
      <c r="E25" s="85">
        <v>1</v>
      </c>
      <c r="F25" s="85">
        <v>2</v>
      </c>
      <c r="G25" s="85">
        <v>3</v>
      </c>
      <c r="H25" s="91">
        <v>4</v>
      </c>
      <c r="I25" s="92">
        <v>5</v>
      </c>
      <c r="J25" s="93">
        <v>6</v>
      </c>
      <c r="K25" s="93">
        <v>7</v>
      </c>
      <c r="L25" s="85">
        <v>8</v>
      </c>
      <c r="M25" s="85">
        <v>9</v>
      </c>
      <c r="N25" s="85">
        <v>10</v>
      </c>
      <c r="O25" s="85">
        <v>11</v>
      </c>
      <c r="P25" s="85">
        <v>12</v>
      </c>
      <c r="Q25" s="85">
        <v>13</v>
      </c>
      <c r="R25" s="85">
        <v>14</v>
      </c>
      <c r="S25" s="580">
        <v>15</v>
      </c>
      <c r="T25" s="581"/>
      <c r="U25" s="27"/>
      <c r="V25" s="120" t="s">
        <v>16</v>
      </c>
      <c r="W25" s="120" t="s">
        <v>9</v>
      </c>
      <c r="X25" s="120" t="s">
        <v>17</v>
      </c>
      <c r="Y25" s="120"/>
      <c r="Z25" s="120"/>
      <c r="AA25" s="120"/>
      <c r="AB25" s="121">
        <v>9</v>
      </c>
      <c r="AC25" s="381" t="s">
        <v>113</v>
      </c>
      <c r="AD25" s="122"/>
      <c r="AE25" s="122"/>
    </row>
    <row r="26" spans="2:31" s="61" customFormat="1" ht="24" customHeight="1" x14ac:dyDescent="0.2">
      <c r="B26" s="27"/>
      <c r="C26" s="59">
        <v>1</v>
      </c>
      <c r="D26" s="76" t="s">
        <v>131</v>
      </c>
      <c r="E26" s="258"/>
      <c r="F26" s="258"/>
      <c r="G26" s="258"/>
      <c r="H26" s="8"/>
      <c r="I26" s="14">
        <f>IF(H26=0,(E26+F26+G26),IF((E26+F26+G26)&lt;1401,0,(E26+F26+G26-H26)))</f>
        <v>0</v>
      </c>
      <c r="J26" s="420"/>
      <c r="K26" s="259"/>
      <c r="L26" s="5">
        <f>E26+F26+J26+K26</f>
        <v>0</v>
      </c>
      <c r="M26" s="39"/>
      <c r="N26" s="421"/>
      <c r="O26" s="258">
        <f>IF($O$24="",0,ROUND(($I26*$O$24%)/5,2)*5)</f>
        <v>0</v>
      </c>
      <c r="P26" s="258">
        <f>IF($P$24="",0,ROUND(($I26*$P$24%)/5,2)*5)</f>
        <v>0</v>
      </c>
      <c r="Q26" s="258">
        <f t="shared" ref="Q26:Q37" si="0">IF($Q$24="",0,ROUND(($I26*$Q$24%)/5,2)*5)</f>
        <v>0</v>
      </c>
      <c r="R26" s="5">
        <f>L26-M26-N26-O26-P26-Q26</f>
        <v>0</v>
      </c>
      <c r="S26" s="573"/>
      <c r="T26" s="574"/>
      <c r="U26" s="27"/>
      <c r="V26" s="382">
        <f>12*$S$6+1</f>
        <v>24301</v>
      </c>
      <c r="W26" s="383">
        <f>IF($V26&gt;$V$9,1,0)</f>
        <v>1</v>
      </c>
      <c r="X26" s="383">
        <f t="shared" ref="X26:X37" si="1">IF($K$17="",6.375,IF(W26=0,6.375,5.275))</f>
        <v>6.375</v>
      </c>
      <c r="Y26" s="120" t="str">
        <f>IF((E26+F26+G26)=0,"",1)</f>
        <v/>
      </c>
      <c r="Z26" s="120"/>
      <c r="AA26" s="120"/>
      <c r="AB26" s="121">
        <v>10</v>
      </c>
      <c r="AC26" s="381" t="s">
        <v>114</v>
      </c>
      <c r="AD26" s="122"/>
      <c r="AE26" s="122"/>
    </row>
    <row r="27" spans="2:31" s="61" customFormat="1" ht="24" customHeight="1" x14ac:dyDescent="0.2">
      <c r="B27" s="27"/>
      <c r="C27" s="85">
        <v>2</v>
      </c>
      <c r="D27" s="77" t="s">
        <v>0</v>
      </c>
      <c r="E27" s="258"/>
      <c r="F27" s="258"/>
      <c r="G27" s="258"/>
      <c r="H27" s="8"/>
      <c r="I27" s="14">
        <f>IF(H27=0,(E27+F27+G27),IF((E27+F27+G27)&lt;1401,0,(E27+F27+G27-H27)))</f>
        <v>0</v>
      </c>
      <c r="J27" s="420"/>
      <c r="K27" s="259"/>
      <c r="L27" s="39">
        <f>E27+F27+J27+K27</f>
        <v>0</v>
      </c>
      <c r="M27" s="39"/>
      <c r="N27" s="421"/>
      <c r="O27" s="258">
        <f t="shared" ref="O27:O37" si="2">IF($O$24="",0,ROUND(($I27*$O$24%)/5,2)*5)</f>
        <v>0</v>
      </c>
      <c r="P27" s="258">
        <f t="shared" ref="P27:P37" si="3">IF($P$24="",0,ROUND(($I27*$P$24%)/5,2)*5)</f>
        <v>0</v>
      </c>
      <c r="Q27" s="258">
        <f t="shared" si="0"/>
        <v>0</v>
      </c>
      <c r="R27" s="5">
        <f t="shared" ref="R27:R37" si="4">L27-M27-N27-O27-P27-Q27</f>
        <v>0</v>
      </c>
      <c r="S27" s="573"/>
      <c r="T27" s="574"/>
      <c r="U27" s="27"/>
      <c r="V27" s="382">
        <f>12*$S$6+2</f>
        <v>24302</v>
      </c>
      <c r="W27" s="383">
        <f t="shared" ref="W27:W37" si="5">IF($V27&gt;$V$9,1,0)</f>
        <v>1</v>
      </c>
      <c r="X27" s="383">
        <f t="shared" si="1"/>
        <v>6.375</v>
      </c>
      <c r="Y27" s="120" t="str">
        <f>IF((E27+F27+G27)=0,"",2)</f>
        <v/>
      </c>
      <c r="Z27" s="120"/>
      <c r="AA27" s="120"/>
      <c r="AB27" s="121">
        <v>11</v>
      </c>
      <c r="AC27" s="381" t="s">
        <v>115</v>
      </c>
      <c r="AD27" s="122"/>
      <c r="AE27" s="122"/>
    </row>
    <row r="28" spans="2:31" s="61" customFormat="1" ht="24" customHeight="1" x14ac:dyDescent="0.2">
      <c r="B28" s="27"/>
      <c r="C28" s="85">
        <v>3</v>
      </c>
      <c r="D28" s="77" t="s">
        <v>132</v>
      </c>
      <c r="E28" s="258"/>
      <c r="F28" s="258"/>
      <c r="G28" s="258"/>
      <c r="H28" s="8"/>
      <c r="I28" s="14">
        <f t="shared" ref="I28:I37" si="6">IF(H28=0,(E28+F28+G28),IF((E28+F28+G28)&lt;1401,0,(E28+F28+G28-H28)))</f>
        <v>0</v>
      </c>
      <c r="J28" s="420"/>
      <c r="K28" s="259"/>
      <c r="L28" s="39">
        <f t="shared" ref="L28:L37" si="7">E28+F28+J28+K28</f>
        <v>0</v>
      </c>
      <c r="M28" s="39"/>
      <c r="N28" s="421"/>
      <c r="O28" s="258">
        <f t="shared" si="2"/>
        <v>0</v>
      </c>
      <c r="P28" s="258">
        <f t="shared" si="3"/>
        <v>0</v>
      </c>
      <c r="Q28" s="258">
        <f t="shared" si="0"/>
        <v>0</v>
      </c>
      <c r="R28" s="5">
        <f t="shared" si="4"/>
        <v>0</v>
      </c>
      <c r="S28" s="573"/>
      <c r="T28" s="574"/>
      <c r="U28" s="27"/>
      <c r="V28" s="382">
        <f>12*$S$6+3</f>
        <v>24303</v>
      </c>
      <c r="W28" s="383">
        <f t="shared" si="5"/>
        <v>1</v>
      </c>
      <c r="X28" s="383">
        <f t="shared" si="1"/>
        <v>6.375</v>
      </c>
      <c r="Y28" s="120" t="str">
        <f>IF((E28+F28+G28)=0,"",3)</f>
        <v/>
      </c>
      <c r="Z28" s="120"/>
      <c r="AA28" s="120"/>
      <c r="AB28" s="121">
        <v>12</v>
      </c>
      <c r="AC28" s="381" t="s">
        <v>116</v>
      </c>
      <c r="AD28" s="122"/>
      <c r="AE28" s="122"/>
    </row>
    <row r="29" spans="2:31" s="61" customFormat="1" ht="24" customHeight="1" x14ac:dyDescent="0.2">
      <c r="B29" s="27"/>
      <c r="C29" s="85">
        <v>4</v>
      </c>
      <c r="D29" s="77" t="s">
        <v>133</v>
      </c>
      <c r="E29" s="258"/>
      <c r="F29" s="258"/>
      <c r="G29" s="258"/>
      <c r="H29" s="8"/>
      <c r="I29" s="14">
        <f t="shared" si="6"/>
        <v>0</v>
      </c>
      <c r="J29" s="420"/>
      <c r="K29" s="259"/>
      <c r="L29" s="39">
        <f t="shared" si="7"/>
        <v>0</v>
      </c>
      <c r="M29" s="39"/>
      <c r="N29" s="421"/>
      <c r="O29" s="258">
        <f t="shared" si="2"/>
        <v>0</v>
      </c>
      <c r="P29" s="258">
        <f t="shared" si="3"/>
        <v>0</v>
      </c>
      <c r="Q29" s="258">
        <f t="shared" si="0"/>
        <v>0</v>
      </c>
      <c r="R29" s="5">
        <f t="shared" si="4"/>
        <v>0</v>
      </c>
      <c r="S29" s="573"/>
      <c r="T29" s="574"/>
      <c r="U29" s="27"/>
      <c r="V29" s="382">
        <f>12*$S$6+4</f>
        <v>24304</v>
      </c>
      <c r="W29" s="383">
        <f t="shared" si="5"/>
        <v>1</v>
      </c>
      <c r="X29" s="383">
        <f t="shared" si="1"/>
        <v>6.375</v>
      </c>
      <c r="Y29" s="120" t="str">
        <f>IF((E29+F29+G29)=0,"",4)</f>
        <v/>
      </c>
      <c r="Z29" s="120"/>
      <c r="AA29" s="120"/>
      <c r="AB29" s="121"/>
      <c r="AC29" s="115"/>
      <c r="AD29" s="122"/>
      <c r="AE29" s="122"/>
    </row>
    <row r="30" spans="2:31" s="61" customFormat="1" ht="24" customHeight="1" x14ac:dyDescent="0.2">
      <c r="B30" s="27"/>
      <c r="C30" s="85">
        <v>5</v>
      </c>
      <c r="D30" s="77" t="s">
        <v>134</v>
      </c>
      <c r="E30" s="258"/>
      <c r="F30" s="258"/>
      <c r="G30" s="258"/>
      <c r="H30" s="8"/>
      <c r="I30" s="14">
        <f t="shared" si="6"/>
        <v>0</v>
      </c>
      <c r="J30" s="420"/>
      <c r="K30" s="259"/>
      <c r="L30" s="39">
        <f t="shared" si="7"/>
        <v>0</v>
      </c>
      <c r="M30" s="39"/>
      <c r="N30" s="421"/>
      <c r="O30" s="258">
        <f t="shared" si="2"/>
        <v>0</v>
      </c>
      <c r="P30" s="258">
        <f t="shared" si="3"/>
        <v>0</v>
      </c>
      <c r="Q30" s="258">
        <f t="shared" si="0"/>
        <v>0</v>
      </c>
      <c r="R30" s="5">
        <f t="shared" si="4"/>
        <v>0</v>
      </c>
      <c r="S30" s="573"/>
      <c r="T30" s="574"/>
      <c r="U30" s="27"/>
      <c r="V30" s="382">
        <f>12*$S$6+5</f>
        <v>24305</v>
      </c>
      <c r="W30" s="383">
        <f t="shared" si="5"/>
        <v>1</v>
      </c>
      <c r="X30" s="383">
        <f t="shared" si="1"/>
        <v>6.375</v>
      </c>
      <c r="Y30" s="120" t="str">
        <f>IF((E30+F30+G30)=0,"",5)</f>
        <v/>
      </c>
      <c r="Z30" s="120"/>
      <c r="AA30" s="120"/>
      <c r="AB30" s="121"/>
      <c r="AC30" s="121"/>
      <c r="AD30" s="122"/>
      <c r="AE30" s="122"/>
    </row>
    <row r="31" spans="2:31" s="61" customFormat="1" ht="24" customHeight="1" x14ac:dyDescent="0.2">
      <c r="B31" s="27"/>
      <c r="C31" s="85">
        <v>6</v>
      </c>
      <c r="D31" s="77" t="s">
        <v>135</v>
      </c>
      <c r="E31" s="258"/>
      <c r="F31" s="258"/>
      <c r="G31" s="258"/>
      <c r="H31" s="8"/>
      <c r="I31" s="14">
        <f t="shared" si="6"/>
        <v>0</v>
      </c>
      <c r="J31" s="420"/>
      <c r="K31" s="259"/>
      <c r="L31" s="39">
        <f t="shared" si="7"/>
        <v>0</v>
      </c>
      <c r="M31" s="39"/>
      <c r="N31" s="421"/>
      <c r="O31" s="258">
        <f t="shared" si="2"/>
        <v>0</v>
      </c>
      <c r="P31" s="258">
        <f t="shared" si="3"/>
        <v>0</v>
      </c>
      <c r="Q31" s="258">
        <f t="shared" si="0"/>
        <v>0</v>
      </c>
      <c r="R31" s="5">
        <f t="shared" si="4"/>
        <v>0</v>
      </c>
      <c r="S31" s="573"/>
      <c r="T31" s="574"/>
      <c r="U31" s="27"/>
      <c r="V31" s="382">
        <f>12*$S$6+6</f>
        <v>24306</v>
      </c>
      <c r="W31" s="383">
        <f t="shared" si="5"/>
        <v>1</v>
      </c>
      <c r="X31" s="383">
        <f t="shared" si="1"/>
        <v>6.375</v>
      </c>
      <c r="Y31" s="120" t="str">
        <f>IF((E31+F31+G31)=0,"",6)</f>
        <v/>
      </c>
      <c r="Z31" s="120"/>
      <c r="AA31" s="120"/>
      <c r="AB31" s="121"/>
      <c r="AC31" s="121"/>
      <c r="AD31" s="122"/>
      <c r="AE31" s="122"/>
    </row>
    <row r="32" spans="2:31" s="61" customFormat="1" ht="24" customHeight="1" x14ac:dyDescent="0.2">
      <c r="B32" s="27"/>
      <c r="C32" s="85">
        <v>7</v>
      </c>
      <c r="D32" s="77" t="s">
        <v>136</v>
      </c>
      <c r="E32" s="258"/>
      <c r="F32" s="258"/>
      <c r="G32" s="258"/>
      <c r="H32" s="8"/>
      <c r="I32" s="14">
        <f t="shared" si="6"/>
        <v>0</v>
      </c>
      <c r="J32" s="420"/>
      <c r="K32" s="259"/>
      <c r="L32" s="39">
        <f t="shared" si="7"/>
        <v>0</v>
      </c>
      <c r="M32" s="39"/>
      <c r="N32" s="421"/>
      <c r="O32" s="258">
        <f t="shared" si="2"/>
        <v>0</v>
      </c>
      <c r="P32" s="258">
        <f t="shared" si="3"/>
        <v>0</v>
      </c>
      <c r="Q32" s="258">
        <f t="shared" si="0"/>
        <v>0</v>
      </c>
      <c r="R32" s="5">
        <f t="shared" si="4"/>
        <v>0</v>
      </c>
      <c r="S32" s="573"/>
      <c r="T32" s="574"/>
      <c r="U32" s="27"/>
      <c r="V32" s="382">
        <f>12*$S$6+7</f>
        <v>24307</v>
      </c>
      <c r="W32" s="383">
        <f t="shared" si="5"/>
        <v>1</v>
      </c>
      <c r="X32" s="383">
        <f t="shared" si="1"/>
        <v>6.375</v>
      </c>
      <c r="Y32" s="120" t="str">
        <f>IF((E32+F32+G32)=0,"",7)</f>
        <v/>
      </c>
      <c r="Z32" s="120"/>
      <c r="AA32" s="120"/>
      <c r="AB32" s="121"/>
      <c r="AC32" s="121"/>
      <c r="AD32" s="122"/>
      <c r="AE32" s="122"/>
    </row>
    <row r="33" spans="1:31" s="61" customFormat="1" ht="24" customHeight="1" x14ac:dyDescent="0.2">
      <c r="B33" s="27"/>
      <c r="C33" s="85">
        <v>8</v>
      </c>
      <c r="D33" s="77" t="s">
        <v>137</v>
      </c>
      <c r="E33" s="258"/>
      <c r="F33" s="258"/>
      <c r="G33" s="258"/>
      <c r="H33" s="8"/>
      <c r="I33" s="14">
        <f t="shared" si="6"/>
        <v>0</v>
      </c>
      <c r="J33" s="420"/>
      <c r="K33" s="259"/>
      <c r="L33" s="39">
        <f t="shared" si="7"/>
        <v>0</v>
      </c>
      <c r="M33" s="39"/>
      <c r="N33" s="421"/>
      <c r="O33" s="258">
        <f t="shared" si="2"/>
        <v>0</v>
      </c>
      <c r="P33" s="258">
        <f t="shared" si="3"/>
        <v>0</v>
      </c>
      <c r="Q33" s="258">
        <f t="shared" si="0"/>
        <v>0</v>
      </c>
      <c r="R33" s="5">
        <f t="shared" si="4"/>
        <v>0</v>
      </c>
      <c r="S33" s="573"/>
      <c r="T33" s="574"/>
      <c r="U33" s="27"/>
      <c r="V33" s="382">
        <f>12*$S$6+8</f>
        <v>24308</v>
      </c>
      <c r="W33" s="383">
        <f t="shared" si="5"/>
        <v>1</v>
      </c>
      <c r="X33" s="383">
        <f t="shared" si="1"/>
        <v>6.375</v>
      </c>
      <c r="Y33" s="120" t="str">
        <f>IF((E33+F33+G33)=0,"",8)</f>
        <v/>
      </c>
      <c r="Z33" s="120"/>
      <c r="AA33" s="120"/>
      <c r="AB33" s="121"/>
      <c r="AC33" s="121"/>
      <c r="AD33" s="122"/>
      <c r="AE33" s="122"/>
    </row>
    <row r="34" spans="1:31" s="61" customFormat="1" ht="24" customHeight="1" x14ac:dyDescent="0.2">
      <c r="B34" s="27"/>
      <c r="C34" s="85">
        <v>9</v>
      </c>
      <c r="D34" s="77" t="s">
        <v>138</v>
      </c>
      <c r="E34" s="258"/>
      <c r="F34" s="258"/>
      <c r="G34" s="258"/>
      <c r="H34" s="8"/>
      <c r="I34" s="14">
        <f t="shared" si="6"/>
        <v>0</v>
      </c>
      <c r="J34" s="420"/>
      <c r="K34" s="259"/>
      <c r="L34" s="39">
        <f t="shared" si="7"/>
        <v>0</v>
      </c>
      <c r="M34" s="39"/>
      <c r="N34" s="421"/>
      <c r="O34" s="258">
        <f t="shared" si="2"/>
        <v>0</v>
      </c>
      <c r="P34" s="258">
        <f t="shared" si="3"/>
        <v>0</v>
      </c>
      <c r="Q34" s="258">
        <f t="shared" si="0"/>
        <v>0</v>
      </c>
      <c r="R34" s="5">
        <f t="shared" si="4"/>
        <v>0</v>
      </c>
      <c r="S34" s="573"/>
      <c r="T34" s="574"/>
      <c r="U34" s="27"/>
      <c r="V34" s="382">
        <f>12*$S$6+9</f>
        <v>24309</v>
      </c>
      <c r="W34" s="383">
        <f t="shared" si="5"/>
        <v>1</v>
      </c>
      <c r="X34" s="383">
        <f t="shared" si="1"/>
        <v>6.375</v>
      </c>
      <c r="Y34" s="120" t="str">
        <f>IF((E34+F34+G34)=0,"",9)</f>
        <v/>
      </c>
      <c r="Z34" s="120"/>
      <c r="AA34" s="120"/>
      <c r="AB34" s="121"/>
      <c r="AC34" s="121"/>
      <c r="AD34" s="122"/>
      <c r="AE34" s="122"/>
    </row>
    <row r="35" spans="1:31" s="61" customFormat="1" ht="24" customHeight="1" x14ac:dyDescent="0.2">
      <c r="B35" s="27"/>
      <c r="C35" s="85">
        <v>10</v>
      </c>
      <c r="D35" s="77" t="s">
        <v>139</v>
      </c>
      <c r="E35" s="258"/>
      <c r="F35" s="258"/>
      <c r="G35" s="258"/>
      <c r="H35" s="8"/>
      <c r="I35" s="14">
        <f t="shared" si="6"/>
        <v>0</v>
      </c>
      <c r="J35" s="420"/>
      <c r="K35" s="259"/>
      <c r="L35" s="39">
        <f t="shared" si="7"/>
        <v>0</v>
      </c>
      <c r="M35" s="39"/>
      <c r="N35" s="421"/>
      <c r="O35" s="258">
        <f t="shared" si="2"/>
        <v>0</v>
      </c>
      <c r="P35" s="258">
        <f t="shared" si="3"/>
        <v>0</v>
      </c>
      <c r="Q35" s="258">
        <f t="shared" si="0"/>
        <v>0</v>
      </c>
      <c r="R35" s="5">
        <f t="shared" si="4"/>
        <v>0</v>
      </c>
      <c r="S35" s="573"/>
      <c r="T35" s="574"/>
      <c r="U35" s="27"/>
      <c r="V35" s="382">
        <f>12*$S$6+10</f>
        <v>24310</v>
      </c>
      <c r="W35" s="383">
        <f t="shared" si="5"/>
        <v>1</v>
      </c>
      <c r="X35" s="383">
        <f t="shared" si="1"/>
        <v>6.375</v>
      </c>
      <c r="Y35" s="120" t="str">
        <f>IF((E35+F35+G35)=0,"",10)</f>
        <v/>
      </c>
      <c r="Z35" s="120"/>
      <c r="AA35" s="120"/>
      <c r="AB35" s="121"/>
      <c r="AC35" s="121"/>
      <c r="AD35" s="122"/>
      <c r="AE35" s="122"/>
    </row>
    <row r="36" spans="1:31" s="61" customFormat="1" ht="24" customHeight="1" x14ac:dyDescent="0.2">
      <c r="B36" s="27"/>
      <c r="C36" s="85">
        <v>11</v>
      </c>
      <c r="D36" s="77" t="s">
        <v>6</v>
      </c>
      <c r="E36" s="258"/>
      <c r="F36" s="258"/>
      <c r="G36" s="258"/>
      <c r="H36" s="8"/>
      <c r="I36" s="14">
        <f t="shared" si="6"/>
        <v>0</v>
      </c>
      <c r="J36" s="420"/>
      <c r="K36" s="259"/>
      <c r="L36" s="39">
        <f t="shared" si="7"/>
        <v>0</v>
      </c>
      <c r="M36" s="39"/>
      <c r="N36" s="421"/>
      <c r="O36" s="258">
        <f t="shared" si="2"/>
        <v>0</v>
      </c>
      <c r="P36" s="258">
        <f t="shared" si="3"/>
        <v>0</v>
      </c>
      <c r="Q36" s="258">
        <f t="shared" si="0"/>
        <v>0</v>
      </c>
      <c r="R36" s="5">
        <f t="shared" si="4"/>
        <v>0</v>
      </c>
      <c r="S36" s="573"/>
      <c r="T36" s="574"/>
      <c r="U36" s="27"/>
      <c r="V36" s="382">
        <f>12*$S$6+11</f>
        <v>24311</v>
      </c>
      <c r="W36" s="383">
        <f t="shared" si="5"/>
        <v>1</v>
      </c>
      <c r="X36" s="383">
        <f t="shared" si="1"/>
        <v>6.375</v>
      </c>
      <c r="Y36" s="120" t="str">
        <f>IF((E36+F36+G36)=0,"",11)</f>
        <v/>
      </c>
      <c r="Z36" s="120"/>
      <c r="AA36" s="120"/>
      <c r="AB36" s="121"/>
      <c r="AC36" s="121"/>
      <c r="AD36" s="122"/>
      <c r="AE36" s="122"/>
    </row>
    <row r="37" spans="1:31" s="61" customFormat="1" ht="24" customHeight="1" thickBot="1" x14ac:dyDescent="0.25">
      <c r="B37" s="27"/>
      <c r="C37" s="85">
        <v>12</v>
      </c>
      <c r="D37" s="78" t="s">
        <v>140</v>
      </c>
      <c r="E37" s="258"/>
      <c r="F37" s="258"/>
      <c r="G37" s="258"/>
      <c r="H37" s="8"/>
      <c r="I37" s="90">
        <f t="shared" si="6"/>
        <v>0</v>
      </c>
      <c r="J37" s="420"/>
      <c r="K37" s="259"/>
      <c r="L37" s="39">
        <f t="shared" si="7"/>
        <v>0</v>
      </c>
      <c r="M37" s="39"/>
      <c r="N37" s="421"/>
      <c r="O37" s="258">
        <f t="shared" si="2"/>
        <v>0</v>
      </c>
      <c r="P37" s="258">
        <f t="shared" si="3"/>
        <v>0</v>
      </c>
      <c r="Q37" s="258">
        <f t="shared" si="0"/>
        <v>0</v>
      </c>
      <c r="R37" s="5">
        <f t="shared" si="4"/>
        <v>0</v>
      </c>
      <c r="S37" s="573"/>
      <c r="T37" s="574"/>
      <c r="U37" s="27"/>
      <c r="V37" s="382">
        <f>12*$S$6+12</f>
        <v>24312</v>
      </c>
      <c r="W37" s="383">
        <f t="shared" si="5"/>
        <v>1</v>
      </c>
      <c r="X37" s="383">
        <f t="shared" si="1"/>
        <v>6.375</v>
      </c>
      <c r="Y37" s="120" t="str">
        <f>IF((E37+F37+G37)=0,"",12)</f>
        <v/>
      </c>
      <c r="Z37" s="120"/>
      <c r="AA37" s="120"/>
      <c r="AB37" s="121"/>
      <c r="AC37" s="121"/>
      <c r="AD37" s="122"/>
      <c r="AE37" s="122"/>
    </row>
    <row r="38" spans="1:31" s="66" customFormat="1" ht="16.5" customHeight="1" x14ac:dyDescent="0.2">
      <c r="B38" s="27"/>
      <c r="C38" s="62"/>
      <c r="D38" s="63"/>
      <c r="E38" s="64"/>
      <c r="F38" s="64"/>
      <c r="G38" s="64"/>
      <c r="H38" s="43"/>
      <c r="I38" s="40"/>
      <c r="J38" s="45"/>
      <c r="K38" s="65"/>
      <c r="L38" s="43"/>
      <c r="M38" s="44"/>
      <c r="N38" s="64"/>
      <c r="O38" s="64"/>
      <c r="P38" s="64"/>
      <c r="Q38" s="64"/>
      <c r="R38" s="43"/>
      <c r="S38" s="579"/>
      <c r="T38" s="579"/>
      <c r="U38" s="27"/>
      <c r="V38" s="208"/>
      <c r="W38" s="209"/>
      <c r="X38" s="120"/>
      <c r="Y38" s="120"/>
      <c r="Z38" s="120"/>
      <c r="AA38" s="120"/>
      <c r="AB38" s="123"/>
      <c r="AC38" s="123"/>
      <c r="AD38" s="124"/>
      <c r="AE38" s="124"/>
    </row>
    <row r="39" spans="1:31" s="66" customFormat="1" ht="16.5" customHeight="1" thickBot="1" x14ac:dyDescent="0.25">
      <c r="B39" s="27"/>
      <c r="C39" s="67"/>
      <c r="D39" s="68"/>
      <c r="E39" s="69"/>
      <c r="F39" s="69"/>
      <c r="G39" s="69"/>
      <c r="H39" s="40"/>
      <c r="I39" s="40"/>
      <c r="J39" s="42"/>
      <c r="K39" s="70"/>
      <c r="L39" s="40"/>
      <c r="M39" s="41"/>
      <c r="N39" s="69"/>
      <c r="O39" s="69"/>
      <c r="P39" s="69"/>
      <c r="Q39" s="69"/>
      <c r="R39" s="40"/>
      <c r="S39" s="582"/>
      <c r="T39" s="582"/>
      <c r="U39" s="27"/>
      <c r="V39" s="208"/>
      <c r="W39" s="209"/>
      <c r="X39" s="120"/>
      <c r="Y39" s="120"/>
      <c r="Z39" s="120"/>
      <c r="AA39" s="120"/>
      <c r="AB39" s="123"/>
      <c r="AC39" s="123"/>
      <c r="AD39" s="124"/>
      <c r="AE39" s="124"/>
    </row>
    <row r="40" spans="1:31" ht="22.5" customHeight="1" thickBot="1" x14ac:dyDescent="0.25">
      <c r="B40" s="47"/>
      <c r="C40" s="622" t="s">
        <v>159</v>
      </c>
      <c r="D40" s="623"/>
      <c r="E40" s="6">
        <f t="shared" ref="E40:L40" si="8">SUM(E26:E37)</f>
        <v>0</v>
      </c>
      <c r="F40" s="6">
        <f t="shared" si="8"/>
        <v>0</v>
      </c>
      <c r="G40" s="71">
        <f t="shared" si="8"/>
        <v>0</v>
      </c>
      <c r="H40" s="71">
        <f t="shared" si="8"/>
        <v>0</v>
      </c>
      <c r="I40" s="72">
        <f>IF((E40+F40+G40-H40)&lt;0,0,IF(Y17="2b",0,(E40+F40+G40-H40)))</f>
        <v>0</v>
      </c>
      <c r="J40" s="60">
        <f t="shared" si="8"/>
        <v>0</v>
      </c>
      <c r="K40" s="60">
        <f t="shared" si="8"/>
        <v>0</v>
      </c>
      <c r="L40" s="6">
        <f t="shared" si="8"/>
        <v>0</v>
      </c>
      <c r="M40" s="6">
        <f>IF(I40=0,0,SUM(M26:M39))</f>
        <v>0</v>
      </c>
      <c r="N40" s="6">
        <f>SUM(N26:N37)</f>
        <v>0</v>
      </c>
      <c r="O40" s="6">
        <f>SUM(O26:O37)</f>
        <v>0</v>
      </c>
      <c r="P40" s="6">
        <f>SUM(P26:P37)</f>
        <v>0</v>
      </c>
      <c r="Q40" s="6">
        <f>SUM(Q26:Q37)</f>
        <v>0</v>
      </c>
      <c r="R40" s="6">
        <f>L40-SUM(M40:Q40)</f>
        <v>0</v>
      </c>
      <c r="S40" s="573"/>
      <c r="T40" s="574"/>
      <c r="U40" s="47"/>
      <c r="V40" s="210"/>
      <c r="W40" s="120"/>
      <c r="X40" s="120"/>
      <c r="Y40" s="120"/>
      <c r="Z40" s="120"/>
      <c r="AA40" s="120"/>
    </row>
    <row r="41" spans="1:31" ht="9.75" customHeight="1" x14ac:dyDescent="0.25">
      <c r="B41" s="47"/>
      <c r="C41" s="73"/>
      <c r="D41" s="51"/>
      <c r="E41" s="47"/>
      <c r="F41" s="47"/>
      <c r="G41" s="47"/>
      <c r="H41" s="47"/>
      <c r="I41" s="47"/>
      <c r="J41" s="47"/>
      <c r="K41" s="47"/>
      <c r="L41" s="47"/>
      <c r="M41" s="47"/>
      <c r="N41" s="47"/>
      <c r="O41" s="47"/>
      <c r="P41" s="47"/>
      <c r="Q41" s="47"/>
      <c r="R41" s="74"/>
      <c r="S41" s="74"/>
      <c r="T41" s="74"/>
      <c r="U41" s="47"/>
      <c r="W41" s="114">
        <f>SUM(W26:W40)</f>
        <v>12</v>
      </c>
      <c r="X41" s="120">
        <f>IF($K$17="",6.375,IF(W41=0,6.375,5.275))</f>
        <v>6.375</v>
      </c>
      <c r="Y41" s="120"/>
      <c r="Z41" s="120"/>
      <c r="AA41" s="120"/>
    </row>
    <row r="42" spans="1:31" s="103" customFormat="1" ht="15.75" customHeight="1" x14ac:dyDescent="0.2">
      <c r="B42" s="104"/>
      <c r="C42" s="105" t="s">
        <v>160</v>
      </c>
      <c r="D42" s="106"/>
      <c r="E42" s="105"/>
      <c r="F42" s="105"/>
      <c r="G42" s="107"/>
      <c r="H42" s="107"/>
      <c r="I42" s="107"/>
      <c r="J42" s="107"/>
      <c r="K42" s="107"/>
      <c r="L42" s="105"/>
      <c r="M42" s="105" t="s">
        <v>162</v>
      </c>
      <c r="N42" s="105"/>
      <c r="O42" s="105"/>
      <c r="P42" s="105"/>
      <c r="Q42" s="105" t="s">
        <v>163</v>
      </c>
      <c r="R42" s="104"/>
      <c r="S42" s="104"/>
      <c r="T42" s="104"/>
      <c r="U42" s="104"/>
      <c r="V42" s="125"/>
      <c r="W42" s="125" t="s">
        <v>19</v>
      </c>
      <c r="X42" s="125"/>
      <c r="Y42" s="125"/>
      <c r="Z42" s="125"/>
      <c r="AA42" s="125"/>
      <c r="AB42" s="126"/>
      <c r="AC42" s="126"/>
      <c r="AD42" s="125"/>
      <c r="AE42" s="125"/>
    </row>
    <row r="43" spans="1:31" ht="15" customHeight="1" x14ac:dyDescent="0.2">
      <c r="B43" s="47"/>
      <c r="C43" s="616"/>
      <c r="D43" s="617"/>
      <c r="E43" s="617"/>
      <c r="F43" s="617"/>
      <c r="G43" s="617"/>
      <c r="H43" s="617"/>
      <c r="I43" s="617"/>
      <c r="J43" s="617"/>
      <c r="K43" s="618"/>
      <c r="L43" s="49"/>
      <c r="M43" s="600"/>
      <c r="N43" s="601"/>
      <c r="O43" s="47"/>
      <c r="P43" s="47"/>
      <c r="Q43" s="564"/>
      <c r="R43" s="565"/>
      <c r="S43" s="565"/>
      <c r="T43" s="566"/>
      <c r="U43" s="47"/>
    </row>
    <row r="44" spans="1:31" ht="15" customHeight="1" x14ac:dyDescent="0.2">
      <c r="B44" s="47"/>
      <c r="C44" s="619"/>
      <c r="D44" s="620"/>
      <c r="E44" s="620"/>
      <c r="F44" s="620"/>
      <c r="G44" s="620"/>
      <c r="H44" s="620"/>
      <c r="I44" s="620"/>
      <c r="J44" s="620"/>
      <c r="K44" s="621"/>
      <c r="L44" s="49"/>
      <c r="M44" s="602"/>
      <c r="N44" s="603"/>
      <c r="O44" s="47"/>
      <c r="P44" s="47"/>
      <c r="Q44" s="567"/>
      <c r="R44" s="568"/>
      <c r="S44" s="568"/>
      <c r="T44" s="569"/>
      <c r="U44" s="47"/>
    </row>
    <row r="45" spans="1:31" ht="15" customHeight="1" x14ac:dyDescent="0.2">
      <c r="B45" s="47"/>
      <c r="C45" s="576"/>
      <c r="D45" s="577"/>
      <c r="E45" s="577"/>
      <c r="F45" s="577"/>
      <c r="G45" s="577"/>
      <c r="H45" s="577"/>
      <c r="I45" s="577"/>
      <c r="J45" s="577"/>
      <c r="K45" s="578"/>
      <c r="L45" s="47"/>
      <c r="M45" s="604"/>
      <c r="N45" s="605"/>
      <c r="O45" s="47"/>
      <c r="P45" s="47"/>
      <c r="Q45" s="570"/>
      <c r="R45" s="571"/>
      <c r="S45" s="571"/>
      <c r="T45" s="572"/>
      <c r="U45" s="47"/>
    </row>
    <row r="46" spans="1:31" ht="7.5" customHeight="1" x14ac:dyDescent="0.2">
      <c r="B46" s="47"/>
      <c r="C46" s="319"/>
      <c r="D46" s="319"/>
      <c r="E46" s="319"/>
      <c r="F46" s="319"/>
      <c r="G46" s="319"/>
      <c r="H46" s="319"/>
      <c r="I46" s="319"/>
      <c r="J46" s="319"/>
      <c r="K46" s="319"/>
      <c r="L46" s="52"/>
      <c r="M46" s="257"/>
      <c r="N46" s="257"/>
      <c r="O46" s="52"/>
      <c r="P46" s="320"/>
      <c r="Q46" s="320"/>
      <c r="R46" s="320"/>
      <c r="S46" s="320"/>
      <c r="T46" s="320"/>
      <c r="U46" s="47"/>
    </row>
    <row r="47" spans="1:31" ht="11.25" customHeight="1" x14ac:dyDescent="0.2">
      <c r="B47" s="47"/>
      <c r="C47" s="434" t="s">
        <v>161</v>
      </c>
      <c r="D47" s="47"/>
      <c r="E47" s="47"/>
      <c r="F47" s="47"/>
      <c r="G47" s="47"/>
      <c r="H47" s="47"/>
      <c r="I47" s="47"/>
      <c r="J47" s="47"/>
      <c r="K47" s="47"/>
      <c r="L47" s="47"/>
      <c r="M47" s="47"/>
      <c r="N47" s="47"/>
      <c r="O47" s="47"/>
      <c r="P47" s="47"/>
      <c r="Q47" s="47"/>
      <c r="R47" s="47"/>
      <c r="S47" s="47"/>
      <c r="T47" s="447" t="str">
        <f>'Foglio di base'!N43</f>
        <v>© medisuisse 2025</v>
      </c>
      <c r="U47" s="47"/>
    </row>
    <row r="48" spans="1:31" s="79" customFormat="1" ht="2.25" customHeight="1" x14ac:dyDescent="0.2">
      <c r="A48" s="4"/>
      <c r="B48" s="47"/>
      <c r="C48" s="47"/>
      <c r="D48" s="47"/>
      <c r="E48" s="47"/>
      <c r="F48" s="47"/>
      <c r="G48" s="47"/>
      <c r="H48" s="47"/>
      <c r="I48" s="47"/>
      <c r="J48" s="47"/>
      <c r="K48" s="47"/>
      <c r="L48" s="47"/>
      <c r="M48" s="47"/>
      <c r="N48" s="47"/>
      <c r="O48" s="47"/>
      <c r="P48" s="47"/>
      <c r="Q48" s="47"/>
      <c r="R48" s="47"/>
      <c r="S48" s="47"/>
      <c r="T48" s="47"/>
      <c r="U48" s="47"/>
      <c r="V48" s="114"/>
      <c r="W48" s="114"/>
      <c r="X48" s="114"/>
      <c r="Y48" s="114"/>
      <c r="Z48" s="114"/>
      <c r="AA48" s="114"/>
      <c r="AB48" s="115"/>
      <c r="AC48" s="115"/>
      <c r="AD48" s="114"/>
      <c r="AE48" s="127"/>
    </row>
    <row r="49" spans="4:31" s="127" customFormat="1" x14ac:dyDescent="0.2">
      <c r="AB49" s="128"/>
      <c r="AC49" s="128"/>
    </row>
    <row r="50" spans="4:31" s="127" customFormat="1" x14ac:dyDescent="0.2">
      <c r="AB50" s="128"/>
      <c r="AC50" s="128"/>
    </row>
    <row r="51" spans="4:31" s="127" customFormat="1" x14ac:dyDescent="0.2">
      <c r="AB51" s="128"/>
      <c r="AC51" s="128"/>
    </row>
    <row r="52" spans="4:31" s="127" customFormat="1" x14ac:dyDescent="0.2">
      <c r="AB52" s="128"/>
      <c r="AC52" s="128"/>
    </row>
    <row r="53" spans="4:31" s="127" customFormat="1" x14ac:dyDescent="0.2">
      <c r="AB53" s="128"/>
      <c r="AC53" s="128"/>
    </row>
    <row r="54" spans="4:31" s="127" customFormat="1" x14ac:dyDescent="0.2">
      <c r="AB54" s="128"/>
      <c r="AC54" s="128"/>
    </row>
    <row r="55" spans="4:31" s="127" customFormat="1" x14ac:dyDescent="0.2">
      <c r="AB55" s="128"/>
      <c r="AC55" s="128"/>
    </row>
    <row r="56" spans="4:31" s="127" customFormat="1" x14ac:dyDescent="0.2">
      <c r="AB56" s="128"/>
      <c r="AC56" s="128"/>
    </row>
    <row r="57" spans="4:31" s="127" customFormat="1" x14ac:dyDescent="0.2">
      <c r="AB57" s="128"/>
      <c r="AC57" s="128"/>
    </row>
    <row r="58" spans="4:31" s="79" customFormat="1" x14ac:dyDescent="0.2">
      <c r="D58" s="195"/>
      <c r="V58" s="114"/>
      <c r="W58" s="114"/>
      <c r="X58" s="114"/>
      <c r="Y58" s="114"/>
      <c r="Z58" s="114"/>
      <c r="AA58" s="114"/>
      <c r="AB58" s="115"/>
      <c r="AC58" s="115"/>
      <c r="AD58" s="127"/>
      <c r="AE58" s="127"/>
    </row>
    <row r="59" spans="4:31" s="79" customFormat="1" x14ac:dyDescent="0.2">
      <c r="D59" s="195"/>
      <c r="V59" s="114"/>
      <c r="W59" s="114"/>
      <c r="X59" s="114"/>
      <c r="Y59" s="114"/>
      <c r="Z59" s="114"/>
      <c r="AA59" s="114"/>
      <c r="AB59" s="115"/>
      <c r="AC59" s="115"/>
      <c r="AD59" s="127"/>
      <c r="AE59" s="127"/>
    </row>
    <row r="60" spans="4:31" s="79" customFormat="1" x14ac:dyDescent="0.2">
      <c r="D60" s="195"/>
      <c r="E60" s="195"/>
      <c r="V60" s="114"/>
      <c r="W60" s="114"/>
      <c r="X60" s="114"/>
      <c r="Y60" s="114"/>
      <c r="Z60" s="114"/>
      <c r="AA60" s="114"/>
      <c r="AB60" s="115"/>
      <c r="AC60" s="115"/>
      <c r="AD60" s="127"/>
      <c r="AE60" s="127"/>
    </row>
    <row r="61" spans="4:31" s="79" customFormat="1" x14ac:dyDescent="0.2">
      <c r="V61" s="114"/>
      <c r="W61" s="114"/>
      <c r="X61" s="114"/>
      <c r="Y61" s="114"/>
      <c r="Z61" s="114"/>
      <c r="AA61" s="114"/>
      <c r="AB61" s="115"/>
      <c r="AC61" s="115"/>
      <c r="AD61" s="127"/>
      <c r="AE61" s="127"/>
    </row>
    <row r="62" spans="4:31" s="79" customFormat="1" x14ac:dyDescent="0.2">
      <c r="V62" s="114"/>
      <c r="W62" s="114"/>
      <c r="X62" s="114"/>
      <c r="Y62" s="114"/>
      <c r="Z62" s="114"/>
      <c r="AA62" s="114"/>
      <c r="AB62" s="115"/>
      <c r="AC62" s="115"/>
      <c r="AD62" s="127"/>
      <c r="AE62" s="127"/>
    </row>
    <row r="63" spans="4:31" s="79" customFormat="1" x14ac:dyDescent="0.2">
      <c r="V63" s="114"/>
      <c r="W63" s="114"/>
      <c r="X63" s="114"/>
      <c r="Y63" s="114"/>
      <c r="Z63" s="114"/>
      <c r="AA63" s="114"/>
      <c r="AB63" s="115"/>
      <c r="AC63" s="115"/>
      <c r="AD63" s="127"/>
      <c r="AE63" s="127"/>
    </row>
    <row r="64" spans="4:31" s="79" customFormat="1" x14ac:dyDescent="0.2">
      <c r="V64" s="114"/>
      <c r="W64" s="114"/>
      <c r="X64" s="114"/>
      <c r="Y64" s="114"/>
      <c r="Z64" s="114"/>
      <c r="AA64" s="114"/>
      <c r="AB64" s="115"/>
      <c r="AC64" s="115"/>
      <c r="AD64" s="127"/>
      <c r="AE64" s="127"/>
    </row>
  </sheetData>
  <sheetProtection algorithmName="SHA-512" hashValue="d2HI9VzHehyOvOPzll4cHtU7mlxOqOkXMN/AtYkG6JztpzONFw+JVmXOROHuO3/TLlcK78oLAr1aTwuVCP7uBg==" saltValue="k28MSK+XMTb7daVMAbYKOg==" spinCount="100000" sheet="1" selectLockedCells="1"/>
  <mergeCells count="57">
    <mergeCell ref="C43:K43"/>
    <mergeCell ref="M43:N45"/>
    <mergeCell ref="Q43:T45"/>
    <mergeCell ref="C44:K44"/>
    <mergeCell ref="C45:K45"/>
    <mergeCell ref="S37:T37"/>
    <mergeCell ref="S38:T38"/>
    <mergeCell ref="S39:T39"/>
    <mergeCell ref="C40:D40"/>
    <mergeCell ref="S40:T40"/>
    <mergeCell ref="S32:T32"/>
    <mergeCell ref="S33:T33"/>
    <mergeCell ref="S34:T34"/>
    <mergeCell ref="S35:T35"/>
    <mergeCell ref="S36:T36"/>
    <mergeCell ref="S27:T27"/>
    <mergeCell ref="S28:T28"/>
    <mergeCell ref="S29:T29"/>
    <mergeCell ref="S30:T30"/>
    <mergeCell ref="S31:T31"/>
    <mergeCell ref="S26:T26"/>
    <mergeCell ref="I22:I23"/>
    <mergeCell ref="J22:J24"/>
    <mergeCell ref="Q22:Q23"/>
    <mergeCell ref="R22:R23"/>
    <mergeCell ref="C25:D25"/>
    <mergeCell ref="S25:T25"/>
    <mergeCell ref="K22:K24"/>
    <mergeCell ref="L22:L23"/>
    <mergeCell ref="M22:M23"/>
    <mergeCell ref="S22:T24"/>
    <mergeCell ref="E23:E24"/>
    <mergeCell ref="F23:F24"/>
    <mergeCell ref="C20:F20"/>
    <mergeCell ref="N22:N23"/>
    <mergeCell ref="O22:O23"/>
    <mergeCell ref="P22:P23"/>
    <mergeCell ref="C22:D24"/>
    <mergeCell ref="E22:F22"/>
    <mergeCell ref="G22:G24"/>
    <mergeCell ref="H22:H24"/>
    <mergeCell ref="C17:G18"/>
    <mergeCell ref="K17:M17"/>
    <mergeCell ref="N17:T17"/>
    <mergeCell ref="N13:T13"/>
    <mergeCell ref="C19:G19"/>
    <mergeCell ref="N19:T19"/>
    <mergeCell ref="C13:G14"/>
    <mergeCell ref="K13:M13"/>
    <mergeCell ref="C15:G16"/>
    <mergeCell ref="K15:M15"/>
    <mergeCell ref="N15:T15"/>
    <mergeCell ref="A3:L4"/>
    <mergeCell ref="S6:T6"/>
    <mergeCell ref="F8:H8"/>
    <mergeCell ref="C10:E10"/>
    <mergeCell ref="K11:M11"/>
  </mergeCells>
  <conditionalFormatting sqref="Q8:R8">
    <cfRule type="expression" dxfId="32" priority="11" stopIfTrue="1">
      <formula>W17=1</formula>
    </cfRule>
  </conditionalFormatting>
  <conditionalFormatting sqref="T8">
    <cfRule type="expression" dxfId="31" priority="12" stopIfTrue="1">
      <formula>AC17=1</formula>
    </cfRule>
  </conditionalFormatting>
  <conditionalFormatting sqref="E40:O40 H26:J39 L26:M39 Q40:R40 R26:R39">
    <cfRule type="cellIs" dxfId="30" priority="9" stopIfTrue="1" operator="equal">
      <formula>0</formula>
    </cfRule>
  </conditionalFormatting>
  <conditionalFormatting sqref="G10">
    <cfRule type="cellIs" priority="10" stopIfTrue="1" operator="equal">
      <formula>0</formula>
    </cfRule>
  </conditionalFormatting>
  <conditionalFormatting sqref="O8">
    <cfRule type="expression" dxfId="29" priority="13" stopIfTrue="1">
      <formula>V17=1</formula>
    </cfRule>
  </conditionalFormatting>
  <conditionalFormatting sqref="P8">
    <cfRule type="expression" dxfId="28" priority="8" stopIfTrue="1">
      <formula>V17=1</formula>
    </cfRule>
  </conditionalFormatting>
  <conditionalFormatting sqref="P40">
    <cfRule type="cellIs" dxfId="27" priority="7" stopIfTrue="1" operator="equal">
      <formula>0</formula>
    </cfRule>
  </conditionalFormatting>
  <conditionalFormatting sqref="O26:Q37">
    <cfRule type="cellIs" dxfId="26" priority="3" stopIfTrue="1" operator="equal">
      <formula>0</formula>
    </cfRule>
    <cfRule type="expression" dxfId="25" priority="4" stopIfTrue="1">
      <formula>$N$24&lt;&gt;""</formula>
    </cfRule>
  </conditionalFormatting>
  <conditionalFormatting sqref="M8">
    <cfRule type="expression" dxfId="24" priority="14" stopIfTrue="1">
      <formula>N17=1</formula>
    </cfRule>
  </conditionalFormatting>
  <conditionalFormatting sqref="C38 J38">
    <cfRule type="expression" dxfId="23" priority="2" stopIfTrue="1">
      <formula>$E$40+$F$40+$G$40=0</formula>
    </cfRule>
  </conditionalFormatting>
  <conditionalFormatting sqref="K11:M11 K13:M13 K15:M15 K19">
    <cfRule type="expression" dxfId="22" priority="1" stopIfTrue="1">
      <formula>$U$17=1</formula>
    </cfRule>
  </conditionalFormatting>
  <printOptions horizontalCentered="1"/>
  <pageMargins left="0.15748031496062992" right="0.15748031496062992" top="0.19685039370078741" bottom="0.19685039370078741" header="0.78740157480314965" footer="0.51181102362204722"/>
  <pageSetup paperSize="9" scale="76"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theme="6"/>
    <pageSetUpPr fitToPage="1"/>
  </sheetPr>
  <dimension ref="A1:AE64"/>
  <sheetViews>
    <sheetView showGridLines="0" showRowColHeaders="0" zoomScaleNormal="100" workbookViewId="0">
      <selection activeCell="K11" sqref="K11:M11"/>
    </sheetView>
  </sheetViews>
  <sheetFormatPr baseColWidth="10" defaultRowHeight="15" x14ac:dyDescent="0.2"/>
  <cols>
    <col min="1" max="1" width="5.42578125" style="28" customWidth="1"/>
    <col min="2" max="2" width="2.42578125" style="28" customWidth="1"/>
    <col min="3" max="3" width="3" style="28" customWidth="1"/>
    <col min="4" max="4" width="6.5703125" style="28" customWidth="1"/>
    <col min="5" max="5" width="12.28515625" style="28" customWidth="1"/>
    <col min="6" max="6" width="13.7109375" style="28" customWidth="1"/>
    <col min="7" max="7" width="11.7109375" style="28" customWidth="1"/>
    <col min="8" max="8" width="10.140625" style="28" customWidth="1"/>
    <col min="9" max="9" width="12.85546875" style="28" customWidth="1"/>
    <col min="10" max="10" width="11.28515625" style="28" customWidth="1"/>
    <col min="11" max="11" width="11.42578125" style="28"/>
    <col min="12" max="12" width="11" style="28" customWidth="1"/>
    <col min="13" max="13" width="10.5703125" style="28" customWidth="1"/>
    <col min="14" max="14" width="11.5703125" style="28" customWidth="1"/>
    <col min="15" max="16" width="12.140625" style="28" customWidth="1"/>
    <col min="17" max="17" width="10.7109375" style="28" customWidth="1"/>
    <col min="18" max="18" width="13.7109375" style="28" customWidth="1"/>
    <col min="19" max="19" width="3.28515625" style="28" customWidth="1"/>
    <col min="20" max="20" width="9.140625" style="28" customWidth="1"/>
    <col min="21" max="21" width="2.42578125" style="28" customWidth="1"/>
    <col min="22" max="22" width="11.42578125" style="114" hidden="1" customWidth="1"/>
    <col min="23" max="23" width="8.42578125" style="114" hidden="1" customWidth="1"/>
    <col min="24" max="24" width="11.42578125" style="114" hidden="1" customWidth="1"/>
    <col min="25" max="27" width="6" style="114" hidden="1" customWidth="1"/>
    <col min="28" max="29" width="11.42578125" style="115" hidden="1" customWidth="1"/>
    <col min="30" max="30" width="11.42578125" style="114" customWidth="1"/>
    <col min="31" max="31" width="11.42578125" style="114"/>
    <col min="32" max="16384" width="11.42578125" style="28"/>
  </cols>
  <sheetData>
    <row r="1" spans="1:29" s="1" customFormat="1" ht="15.75" customHeight="1" x14ac:dyDescent="0.2">
      <c r="M1" s="211"/>
      <c r="N1" s="211"/>
      <c r="O1" s="211"/>
      <c r="P1" s="211"/>
      <c r="Q1" s="211"/>
      <c r="R1" s="211"/>
      <c r="S1" s="211"/>
      <c r="T1" s="211"/>
      <c r="U1" s="211"/>
      <c r="V1" s="412"/>
      <c r="W1" s="412"/>
      <c r="X1" s="412"/>
      <c r="Y1" s="412"/>
      <c r="Z1" s="412"/>
      <c r="AA1" s="412"/>
      <c r="AB1" s="412"/>
      <c r="AC1" s="413"/>
    </row>
    <row r="2" spans="1:29" s="1" customFormat="1" ht="3.75" customHeight="1" x14ac:dyDescent="0.2">
      <c r="B2" s="16"/>
      <c r="C2" s="16"/>
      <c r="D2" s="16"/>
      <c r="E2" s="16"/>
      <c r="F2" s="16"/>
      <c r="G2" s="16"/>
      <c r="H2" s="16"/>
      <c r="I2" s="16"/>
      <c r="J2" s="16"/>
      <c r="K2" s="16"/>
      <c r="L2" s="16"/>
      <c r="M2" s="335"/>
      <c r="N2" s="335"/>
      <c r="O2" s="335"/>
      <c r="P2" s="335"/>
      <c r="Q2" s="335"/>
      <c r="R2" s="335"/>
      <c r="S2" s="335"/>
      <c r="T2" s="335"/>
      <c r="U2" s="336"/>
      <c r="V2" s="211"/>
      <c r="W2" s="211"/>
      <c r="X2" s="211"/>
      <c r="Y2" s="211"/>
      <c r="Z2" s="211"/>
      <c r="AA2" s="211"/>
      <c r="AB2" s="211"/>
    </row>
    <row r="3" spans="1:29" s="1" customFormat="1" ht="8.25" customHeight="1" x14ac:dyDescent="0.2">
      <c r="A3" s="508" t="s">
        <v>213</v>
      </c>
      <c r="B3" s="508"/>
      <c r="C3" s="508"/>
      <c r="D3" s="508"/>
      <c r="E3" s="508"/>
      <c r="F3" s="508"/>
      <c r="G3" s="508"/>
      <c r="H3" s="508"/>
      <c r="I3" s="508"/>
      <c r="J3" s="508"/>
      <c r="K3" s="508"/>
      <c r="L3" s="508"/>
      <c r="M3" s="335"/>
      <c r="N3" s="335"/>
      <c r="O3" s="335"/>
      <c r="P3" s="335"/>
      <c r="Q3" s="335"/>
      <c r="R3" s="335"/>
      <c r="S3" s="335"/>
      <c r="T3" s="335"/>
      <c r="U3" s="336"/>
      <c r="V3" s="211"/>
      <c r="W3" s="211"/>
      <c r="X3" s="211"/>
      <c r="Y3" s="211"/>
      <c r="Z3" s="211"/>
      <c r="AA3" s="211"/>
      <c r="AB3" s="211"/>
    </row>
    <row r="4" spans="1:29" s="1" customFormat="1" ht="9.75" customHeight="1" x14ac:dyDescent="0.2">
      <c r="A4" s="508"/>
      <c r="B4" s="508"/>
      <c r="C4" s="508"/>
      <c r="D4" s="508"/>
      <c r="E4" s="508"/>
      <c r="F4" s="508"/>
      <c r="G4" s="508"/>
      <c r="H4" s="508"/>
      <c r="I4" s="508"/>
      <c r="J4" s="508"/>
      <c r="K4" s="508"/>
      <c r="L4" s="508"/>
      <c r="M4" s="335"/>
      <c r="N4" s="335"/>
      <c r="O4" s="335"/>
      <c r="P4" s="335"/>
      <c r="Q4" s="335"/>
      <c r="R4" s="335"/>
      <c r="S4" s="335"/>
      <c r="T4" s="335"/>
      <c r="U4" s="336"/>
      <c r="V4" s="211"/>
      <c r="W4" s="211"/>
      <c r="X4" s="211"/>
      <c r="Y4" s="211"/>
      <c r="Z4" s="211"/>
      <c r="AA4" s="211"/>
      <c r="AB4" s="211"/>
    </row>
    <row r="5" spans="1:29" ht="6.75" customHeight="1" x14ac:dyDescent="0.2">
      <c r="B5" s="47"/>
      <c r="C5" s="47"/>
      <c r="D5" s="47"/>
      <c r="E5" s="47"/>
      <c r="F5" s="47"/>
      <c r="G5" s="47"/>
      <c r="H5" s="47"/>
      <c r="I5" s="47"/>
      <c r="J5" s="47"/>
      <c r="K5" s="47"/>
      <c r="L5" s="47"/>
      <c r="M5" s="47"/>
      <c r="N5" s="47"/>
      <c r="O5" s="47"/>
      <c r="P5" s="47"/>
      <c r="Q5" s="47"/>
      <c r="R5" s="47"/>
      <c r="S5" s="47"/>
      <c r="T5" s="47"/>
      <c r="U5" s="47"/>
      <c r="V5" s="116"/>
      <c r="W5" s="116"/>
      <c r="X5" s="116"/>
      <c r="Y5" s="116"/>
      <c r="Z5" s="116"/>
      <c r="AA5" s="116"/>
    </row>
    <row r="6" spans="1:29" ht="29.25" customHeight="1" x14ac:dyDescent="0.35">
      <c r="B6" s="47"/>
      <c r="C6" s="46" t="s">
        <v>157</v>
      </c>
      <c r="D6" s="47"/>
      <c r="E6" s="47"/>
      <c r="F6" s="47"/>
      <c r="G6" s="238"/>
      <c r="H6" s="47"/>
      <c r="I6" s="48"/>
      <c r="J6" s="48"/>
      <c r="K6" s="49" t="s">
        <v>7</v>
      </c>
      <c r="L6" s="342"/>
      <c r="M6" s="342"/>
      <c r="N6" s="342"/>
      <c r="O6" s="342"/>
      <c r="P6" s="342"/>
      <c r="Q6" s="342"/>
      <c r="R6" s="342"/>
      <c r="S6" s="548">
        <f>Notifica!J8</f>
        <v>2025</v>
      </c>
      <c r="T6" s="548"/>
      <c r="U6" s="47"/>
      <c r="V6" s="116"/>
      <c r="W6" s="116"/>
      <c r="X6" s="116"/>
      <c r="Y6" s="116"/>
      <c r="Z6" s="116"/>
      <c r="AA6" s="116"/>
    </row>
    <row r="7" spans="1:29" ht="15" customHeight="1" x14ac:dyDescent="0.2">
      <c r="B7" s="47"/>
      <c r="C7" s="47"/>
      <c r="D7" s="47"/>
      <c r="E7" s="47"/>
      <c r="F7" s="47"/>
      <c r="G7" s="47"/>
      <c r="H7" s="47"/>
      <c r="I7" s="47"/>
      <c r="J7" s="47"/>
      <c r="K7" s="47"/>
      <c r="L7" s="47"/>
      <c r="M7" s="47"/>
      <c r="N7" s="47"/>
      <c r="O7" s="47"/>
      <c r="P7" s="47"/>
      <c r="Q7" s="47"/>
      <c r="R7" s="47"/>
      <c r="S7" s="113"/>
      <c r="T7" s="50"/>
      <c r="U7" s="47"/>
      <c r="V7" s="116">
        <f>IF(K19="Mann",1,2)</f>
        <v>2</v>
      </c>
      <c r="W7" s="116" t="str">
        <f>IF(V7=1,"M","F")</f>
        <v>F</v>
      </c>
      <c r="X7" s="116"/>
      <c r="Y7" s="116"/>
      <c r="Z7" s="116"/>
      <c r="AA7" s="116"/>
    </row>
    <row r="8" spans="1:29" ht="18" customHeight="1" x14ac:dyDescent="0.3">
      <c r="B8" s="47"/>
      <c r="C8" s="51" t="s">
        <v>158</v>
      </c>
      <c r="D8" s="47"/>
      <c r="E8" s="47"/>
      <c r="F8" s="590"/>
      <c r="G8" s="590"/>
      <c r="H8" s="590"/>
      <c r="I8" s="51" t="str">
        <f>CONCATENATE("Apprendisti con classe d'età ",S6-17," è più giovane")</f>
        <v>Apprendisti con classe d'età 2008 è più giovane</v>
      </c>
      <c r="J8" s="47"/>
      <c r="K8" s="47"/>
      <c r="L8" s="47"/>
      <c r="M8" s="441"/>
      <c r="N8" s="441"/>
      <c r="O8" s="441"/>
      <c r="P8" s="441"/>
      <c r="Q8" s="441"/>
      <c r="R8" s="441"/>
      <c r="S8" s="441"/>
      <c r="T8" s="441"/>
      <c r="U8" s="47"/>
      <c r="V8" s="206">
        <f>YEAR(K17)*12+MONTH(K17)</f>
        <v>22801</v>
      </c>
      <c r="W8" s="116" t="s">
        <v>14</v>
      </c>
      <c r="X8" s="116"/>
      <c r="Y8" s="116"/>
      <c r="Z8" s="116"/>
      <c r="AA8" s="116"/>
    </row>
    <row r="9" spans="1:29" ht="7.5" customHeight="1" x14ac:dyDescent="0.2">
      <c r="B9" s="47"/>
      <c r="C9" s="22"/>
      <c r="D9" s="22"/>
      <c r="E9" s="22"/>
      <c r="F9" s="22"/>
      <c r="G9" s="22"/>
      <c r="H9" s="47"/>
      <c r="I9" s="22"/>
      <c r="J9" s="22"/>
      <c r="K9" s="22"/>
      <c r="L9" s="22"/>
      <c r="M9" s="22"/>
      <c r="N9" s="22"/>
      <c r="O9" s="22"/>
      <c r="P9" s="22"/>
      <c r="Q9" s="22"/>
      <c r="R9" s="111"/>
      <c r="S9" s="111"/>
      <c r="T9" s="22"/>
      <c r="U9" s="47"/>
      <c r="V9" s="206">
        <f>IF(V7=1,(V8+65*12),(V8+64*12))</f>
        <v>23569</v>
      </c>
      <c r="W9" s="116" t="s">
        <v>15</v>
      </c>
      <c r="X9" s="116"/>
      <c r="Y9" s="116"/>
      <c r="Z9" s="116"/>
      <c r="AA9" s="116"/>
    </row>
    <row r="10" spans="1:29" ht="19.5" customHeight="1" x14ac:dyDescent="0.2">
      <c r="B10" s="47"/>
      <c r="C10" s="591"/>
      <c r="D10" s="592"/>
      <c r="E10" s="592"/>
      <c r="F10" s="316"/>
      <c r="G10" s="317"/>
      <c r="H10" s="47"/>
      <c r="I10" s="47"/>
      <c r="J10" s="47"/>
      <c r="K10" s="47"/>
      <c r="L10" s="47"/>
      <c r="M10" s="47"/>
      <c r="N10" s="47"/>
      <c r="O10" s="47"/>
      <c r="P10" s="47"/>
      <c r="Q10" s="47"/>
      <c r="R10" s="47"/>
      <c r="S10" s="47"/>
      <c r="T10" s="47"/>
      <c r="U10" s="47"/>
      <c r="V10" s="116"/>
      <c r="W10" s="116"/>
      <c r="X10" s="116"/>
      <c r="Y10" s="116"/>
      <c r="Z10" s="116"/>
      <c r="AA10" s="116"/>
    </row>
    <row r="11" spans="1:29" ht="15.75" customHeight="1" x14ac:dyDescent="0.2">
      <c r="B11" s="47"/>
      <c r="C11" s="369" t="str">
        <f>IF('Foglio di base'!$E$7="","","N° cont. ")</f>
        <v/>
      </c>
      <c r="D11" s="369"/>
      <c r="E11" s="370" t="str">
        <f>IF('Foglio di base'!$E$7="","",'Foglio di base'!$E$7)</f>
        <v/>
      </c>
      <c r="F11" s="369"/>
      <c r="G11" s="369"/>
      <c r="H11" s="47"/>
      <c r="I11" s="438" t="s">
        <v>127</v>
      </c>
      <c r="J11" s="52"/>
      <c r="K11" s="632"/>
      <c r="L11" s="633"/>
      <c r="M11" s="634"/>
      <c r="N11" s="437"/>
      <c r="O11" s="437"/>
      <c r="P11" s="437"/>
      <c r="Q11" s="437"/>
      <c r="R11" s="436"/>
      <c r="S11" s="436"/>
      <c r="T11" s="436"/>
      <c r="U11" s="47"/>
      <c r="V11" s="116"/>
      <c r="W11" s="116"/>
      <c r="X11" s="116"/>
      <c r="Y11" s="116"/>
      <c r="Z11" s="116"/>
      <c r="AA11" s="116"/>
    </row>
    <row r="12" spans="1:29" ht="6" customHeight="1" x14ac:dyDescent="0.2">
      <c r="B12" s="47"/>
      <c r="C12" s="314"/>
      <c r="D12" s="314"/>
      <c r="E12" s="314"/>
      <c r="F12" s="314"/>
      <c r="G12" s="314"/>
      <c r="H12" s="47"/>
      <c r="I12" s="32"/>
      <c r="J12" s="52"/>
      <c r="K12" s="314"/>
      <c r="L12" s="314"/>
      <c r="M12" s="314"/>
      <c r="N12" s="437"/>
      <c r="O12" s="437"/>
      <c r="P12" s="437"/>
      <c r="Q12" s="437"/>
      <c r="R12" s="436"/>
      <c r="S12" s="436"/>
      <c r="T12" s="436"/>
      <c r="U12" s="47"/>
      <c r="V12" s="116"/>
      <c r="W12" s="116"/>
      <c r="X12" s="116"/>
      <c r="Y12" s="116"/>
      <c r="Z12" s="116"/>
      <c r="AA12" s="116"/>
    </row>
    <row r="13" spans="1:29" ht="15.75" customHeight="1" x14ac:dyDescent="0.2">
      <c r="B13" s="47"/>
      <c r="C13" s="554" t="str">
        <f>IF('Foglio di base'!$E$11="","",'Foglio di base'!$E$11)</f>
        <v/>
      </c>
      <c r="D13" s="554"/>
      <c r="E13" s="554"/>
      <c r="F13" s="554"/>
      <c r="G13" s="554"/>
      <c r="H13" s="47"/>
      <c r="I13" s="418" t="s">
        <v>85</v>
      </c>
      <c r="J13" s="52"/>
      <c r="K13" s="638"/>
      <c r="L13" s="639"/>
      <c r="M13" s="640"/>
      <c r="N13" s="595"/>
      <c r="O13" s="595"/>
      <c r="P13" s="595"/>
      <c r="Q13" s="595"/>
      <c r="R13" s="595"/>
      <c r="S13" s="595"/>
      <c r="T13" s="595"/>
      <c r="U13" s="47"/>
      <c r="V13" s="116"/>
      <c r="W13" s="116"/>
      <c r="X13" s="116"/>
      <c r="Y13" s="116"/>
      <c r="Z13" s="116"/>
      <c r="AA13" s="116"/>
    </row>
    <row r="14" spans="1:29" ht="6" customHeight="1" x14ac:dyDescent="0.2">
      <c r="B14" s="47"/>
      <c r="C14" s="554"/>
      <c r="D14" s="554"/>
      <c r="E14" s="554"/>
      <c r="F14" s="554"/>
      <c r="G14" s="554"/>
      <c r="H14" s="47"/>
      <c r="I14" s="32"/>
      <c r="J14" s="52"/>
      <c r="K14" s="314"/>
      <c r="L14" s="314"/>
      <c r="M14" s="314"/>
      <c r="N14" s="437"/>
      <c r="O14" s="437"/>
      <c r="P14" s="437"/>
      <c r="Q14" s="437"/>
      <c r="R14" s="437"/>
      <c r="S14" s="437"/>
      <c r="T14" s="437"/>
      <c r="U14" s="47"/>
      <c r="V14" s="116"/>
      <c r="W14" s="116"/>
      <c r="X14" s="116"/>
      <c r="Y14" s="116"/>
      <c r="Z14" s="116"/>
      <c r="AA14" s="116"/>
    </row>
    <row r="15" spans="1:29" ht="15.75" customHeight="1" x14ac:dyDescent="0.25">
      <c r="B15" s="47"/>
      <c r="C15" s="554" t="str">
        <f>IF('Foglio di base'!$E$13="","",'Foglio di base'!$E$13)</f>
        <v/>
      </c>
      <c r="D15" s="554"/>
      <c r="E15" s="554"/>
      <c r="F15" s="554"/>
      <c r="G15" s="554"/>
      <c r="H15" s="47"/>
      <c r="I15" s="418" t="s">
        <v>128</v>
      </c>
      <c r="J15" s="52"/>
      <c r="K15" s="638"/>
      <c r="L15" s="639"/>
      <c r="M15" s="640"/>
      <c r="N15" s="596"/>
      <c r="O15" s="596"/>
      <c r="P15" s="596"/>
      <c r="Q15" s="596"/>
      <c r="R15" s="596"/>
      <c r="S15" s="596"/>
      <c r="T15" s="596"/>
      <c r="U15" s="47"/>
      <c r="V15" s="116">
        <f>IF(W41=0,0,IF(W41=12,0,1))</f>
        <v>0</v>
      </c>
      <c r="W15" s="116" t="s">
        <v>97</v>
      </c>
      <c r="X15" s="116"/>
      <c r="Y15" s="116" t="str">
        <f>'Foglio di base'!$Q$41</f>
        <v/>
      </c>
      <c r="Z15" s="196"/>
      <c r="AA15" s="116"/>
    </row>
    <row r="16" spans="1:29" ht="6" customHeight="1" x14ac:dyDescent="0.2">
      <c r="B16" s="47"/>
      <c r="C16" s="554"/>
      <c r="D16" s="554"/>
      <c r="E16" s="554"/>
      <c r="F16" s="554"/>
      <c r="G16" s="554"/>
      <c r="H16" s="47"/>
      <c r="I16" s="32"/>
      <c r="J16" s="52"/>
      <c r="K16" s="314"/>
      <c r="L16" s="314"/>
      <c r="M16" s="314"/>
      <c r="N16" s="437"/>
      <c r="O16" s="437"/>
      <c r="P16" s="437"/>
      <c r="Q16" s="437"/>
      <c r="R16" s="326"/>
      <c r="S16" s="326"/>
      <c r="T16" s="326"/>
      <c r="U16" s="47"/>
      <c r="V16" s="116"/>
      <c r="W16" s="116"/>
      <c r="X16" s="116"/>
      <c r="Y16" s="116"/>
      <c r="Z16" s="116"/>
      <c r="AA16" s="116"/>
    </row>
    <row r="17" spans="2:31" ht="15.75" customHeight="1" x14ac:dyDescent="0.2">
      <c r="B17" s="47"/>
      <c r="C17" s="554" t="str">
        <f>IF('Foglio di base'!$E$15="","",'Foglio di base'!$E$15)</f>
        <v/>
      </c>
      <c r="D17" s="554"/>
      <c r="E17" s="554"/>
      <c r="F17" s="554"/>
      <c r="G17" s="554"/>
      <c r="H17" s="47"/>
      <c r="I17" s="369" t="s">
        <v>129</v>
      </c>
      <c r="J17" s="52"/>
      <c r="K17" s="635"/>
      <c r="L17" s="636"/>
      <c r="M17" s="637"/>
      <c r="N17" s="597" t="str">
        <f>IF(K17="","   Manca la data di nascita (formato: GG.MM.AAAA)",IF(YEAR(K17)&lt;(S6-17),"   ATTENZIONE: OBBLIGO AVS!",""))</f>
        <v xml:space="preserve">   Manca la data di nascita (formato: GG.MM.AAAA)</v>
      </c>
      <c r="O17" s="597"/>
      <c r="P17" s="597"/>
      <c r="Q17" s="597"/>
      <c r="R17" s="597"/>
      <c r="S17" s="597"/>
      <c r="T17" s="597"/>
      <c r="U17" s="419">
        <f>IF(K17="",0,IF(YEAR(K17)&lt;(S6-17),1,0))</f>
        <v>0</v>
      </c>
      <c r="V17" s="207" t="str">
        <f>VLOOKUP((13-W41),AB17:AC28,2)</f>
        <v>Januar</v>
      </c>
      <c r="W17" s="116" t="s">
        <v>8</v>
      </c>
      <c r="X17" s="116"/>
      <c r="Y17" s="116" t="str">
        <f>'Foglio di base'!$R$41</f>
        <v/>
      </c>
      <c r="Z17" s="116"/>
      <c r="AA17" s="116"/>
      <c r="AB17" s="121">
        <v>1</v>
      </c>
      <c r="AC17" s="381" t="s">
        <v>110</v>
      </c>
    </row>
    <row r="18" spans="2:31" ht="6" customHeight="1" x14ac:dyDescent="0.2">
      <c r="B18" s="47"/>
      <c r="C18" s="554"/>
      <c r="D18" s="554"/>
      <c r="E18" s="554"/>
      <c r="F18" s="554"/>
      <c r="G18" s="554"/>
      <c r="H18" s="47"/>
      <c r="I18" s="32"/>
      <c r="J18" s="52"/>
      <c r="K18" s="314"/>
      <c r="L18" s="314"/>
      <c r="M18" s="314"/>
      <c r="N18" s="437"/>
      <c r="O18" s="437"/>
      <c r="P18" s="437"/>
      <c r="Q18" s="437"/>
      <c r="R18" s="436"/>
      <c r="S18" s="436"/>
      <c r="T18" s="436"/>
      <c r="U18" s="47"/>
      <c r="V18" s="116"/>
      <c r="W18" s="116"/>
      <c r="X18" s="116"/>
      <c r="Y18" s="116"/>
      <c r="Z18" s="116"/>
      <c r="AA18" s="116"/>
      <c r="AB18" s="121">
        <v>2</v>
      </c>
      <c r="AC18" s="381" t="s">
        <v>111</v>
      </c>
    </row>
    <row r="19" spans="2:31" ht="15.75" customHeight="1" x14ac:dyDescent="0.2">
      <c r="B19" s="47"/>
      <c r="C19" s="554" t="str">
        <f>IF('Foglio di base'!$E$17="","",'Foglio di base'!$E$17)</f>
        <v/>
      </c>
      <c r="D19" s="554"/>
      <c r="E19" s="554"/>
      <c r="F19" s="554"/>
      <c r="G19" s="554"/>
      <c r="H19" s="47"/>
      <c r="I19" s="418" t="str">
        <f>IF(K19="","Sesso (M/F)","Sesso")</f>
        <v>Sesso (M/F)</v>
      </c>
      <c r="J19" s="52"/>
      <c r="K19" s="422"/>
      <c r="L19" s="314"/>
      <c r="M19" s="315"/>
      <c r="N19" s="598" t="str">
        <f>IF(K19="","   Manca il sesso",IF(AND(K19&lt;&gt;"M",K19&lt;&gt;"F"),"   Sesso sbagliato (’M’ o ’F’)",""))</f>
        <v xml:space="preserve">   Manca il sesso</v>
      </c>
      <c r="O19" s="598"/>
      <c r="P19" s="598"/>
      <c r="Q19" s="598"/>
      <c r="R19" s="598"/>
      <c r="S19" s="598"/>
      <c r="T19" s="598"/>
      <c r="U19" s="47"/>
      <c r="V19" s="116"/>
      <c r="W19" s="116"/>
      <c r="X19" s="116"/>
      <c r="Y19" s="116" t="str">
        <f>'Foglio di base'!$S$41</f>
        <v/>
      </c>
      <c r="Z19" s="116"/>
      <c r="AA19" s="116"/>
      <c r="AB19" s="121">
        <v>3</v>
      </c>
      <c r="AC19" s="121" t="s">
        <v>1</v>
      </c>
    </row>
    <row r="20" spans="2:31" ht="9.75" customHeight="1" x14ac:dyDescent="0.2">
      <c r="B20" s="47"/>
      <c r="C20" s="589"/>
      <c r="D20" s="589"/>
      <c r="E20" s="589"/>
      <c r="F20" s="589"/>
      <c r="G20" s="256"/>
      <c r="H20" s="47"/>
      <c r="I20" s="47"/>
      <c r="J20" s="35"/>
      <c r="K20" s="55"/>
      <c r="L20" s="55"/>
      <c r="M20" s="38"/>
      <c r="N20" s="55"/>
      <c r="O20" s="55"/>
      <c r="P20" s="54"/>
      <c r="Q20" s="54"/>
      <c r="R20" s="54"/>
      <c r="S20" s="56"/>
      <c r="T20" s="56"/>
      <c r="U20" s="47"/>
      <c r="V20" s="116"/>
      <c r="W20" s="116"/>
      <c r="X20" s="116"/>
      <c r="Y20" s="116"/>
      <c r="Z20" s="116"/>
      <c r="AA20" s="116"/>
      <c r="AB20" s="121">
        <v>4</v>
      </c>
      <c r="AC20" s="381" t="s">
        <v>2</v>
      </c>
    </row>
    <row r="21" spans="2:31" ht="6" customHeight="1" thickBot="1" x14ac:dyDescent="0.25">
      <c r="B21" s="47"/>
      <c r="C21" s="47"/>
      <c r="D21" s="47"/>
      <c r="E21" s="57"/>
      <c r="F21" s="57"/>
      <c r="G21" s="57"/>
      <c r="H21" s="47"/>
      <c r="I21" s="47"/>
      <c r="J21" s="36"/>
      <c r="K21" s="37"/>
      <c r="L21" s="37"/>
      <c r="M21" s="37"/>
      <c r="N21" s="58"/>
      <c r="O21" s="58"/>
      <c r="P21" s="58"/>
      <c r="Q21" s="58"/>
      <c r="R21" s="58"/>
      <c r="S21" s="58"/>
      <c r="T21" s="58"/>
      <c r="U21" s="47"/>
      <c r="V21" s="116"/>
      <c r="W21" s="116"/>
      <c r="X21" s="116"/>
      <c r="Y21" s="116"/>
      <c r="Z21" s="116"/>
      <c r="AA21" s="116"/>
      <c r="AB21" s="121">
        <v>5</v>
      </c>
      <c r="AC21" s="381" t="s">
        <v>3</v>
      </c>
    </row>
    <row r="22" spans="2:31" ht="30.75" customHeight="1" x14ac:dyDescent="0.2">
      <c r="B22" s="47"/>
      <c r="C22" s="558" t="s">
        <v>130</v>
      </c>
      <c r="D22" s="559"/>
      <c r="E22" s="624" t="s">
        <v>141</v>
      </c>
      <c r="F22" s="625"/>
      <c r="G22" s="556" t="s">
        <v>144</v>
      </c>
      <c r="H22" s="629" t="s">
        <v>145</v>
      </c>
      <c r="I22" s="583" t="s">
        <v>146</v>
      </c>
      <c r="J22" s="644" t="s">
        <v>147</v>
      </c>
      <c r="K22" s="556" t="s">
        <v>148</v>
      </c>
      <c r="L22" s="585" t="s">
        <v>149</v>
      </c>
      <c r="M22" s="643" t="s">
        <v>150</v>
      </c>
      <c r="N22" s="641" t="s">
        <v>151</v>
      </c>
      <c r="O22" s="587" t="s">
        <v>152</v>
      </c>
      <c r="P22" s="587" t="s">
        <v>153</v>
      </c>
      <c r="Q22" s="556" t="s">
        <v>154</v>
      </c>
      <c r="R22" s="585" t="s">
        <v>155</v>
      </c>
      <c r="S22" s="558" t="s">
        <v>156</v>
      </c>
      <c r="T22" s="559"/>
      <c r="U22" s="47"/>
      <c r="V22" s="116"/>
      <c r="W22" s="116"/>
      <c r="X22" s="116"/>
      <c r="Y22" s="116"/>
      <c r="Z22" s="116"/>
      <c r="AA22" s="116"/>
      <c r="AB22" s="121">
        <v>6</v>
      </c>
      <c r="AC22" s="381" t="s">
        <v>4</v>
      </c>
    </row>
    <row r="23" spans="2:31" ht="34.5" customHeight="1" x14ac:dyDescent="0.2">
      <c r="B23" s="47"/>
      <c r="C23" s="560"/>
      <c r="D23" s="561"/>
      <c r="E23" s="556" t="s">
        <v>142</v>
      </c>
      <c r="F23" s="587" t="s">
        <v>143</v>
      </c>
      <c r="G23" s="607"/>
      <c r="H23" s="630"/>
      <c r="I23" s="584"/>
      <c r="J23" s="645"/>
      <c r="K23" s="615"/>
      <c r="L23" s="556"/>
      <c r="M23" s="641"/>
      <c r="N23" s="642"/>
      <c r="O23" s="557"/>
      <c r="P23" s="588"/>
      <c r="Q23" s="557"/>
      <c r="R23" s="556"/>
      <c r="S23" s="560"/>
      <c r="T23" s="561"/>
      <c r="U23" s="47"/>
      <c r="V23" s="116"/>
      <c r="W23" s="116"/>
      <c r="X23" s="116"/>
      <c r="Y23" s="116"/>
      <c r="Z23" s="116"/>
      <c r="AA23" s="116"/>
      <c r="AB23" s="121">
        <v>7</v>
      </c>
      <c r="AC23" s="381" t="s">
        <v>5</v>
      </c>
    </row>
    <row r="24" spans="2:31" s="80" customFormat="1" ht="15" customHeight="1" x14ac:dyDescent="0.2">
      <c r="B24" s="75"/>
      <c r="C24" s="562"/>
      <c r="D24" s="563"/>
      <c r="E24" s="608"/>
      <c r="F24" s="557"/>
      <c r="G24" s="608"/>
      <c r="H24" s="631"/>
      <c r="I24" s="94" t="s">
        <v>29</v>
      </c>
      <c r="J24" s="646"/>
      <c r="K24" s="557"/>
      <c r="L24" s="95" t="s">
        <v>30</v>
      </c>
      <c r="M24" s="95" t="s">
        <v>31</v>
      </c>
      <c r="N24" s="318" t="str">
        <f>IF('Foglio di base'!$I$41="","",'Foglio di base'!$I$41)</f>
        <v/>
      </c>
      <c r="O24" s="443"/>
      <c r="P24" s="443"/>
      <c r="Q24" s="443"/>
      <c r="R24" s="95" t="s">
        <v>99</v>
      </c>
      <c r="S24" s="562"/>
      <c r="T24" s="563"/>
      <c r="U24" s="75"/>
      <c r="V24" s="117"/>
      <c r="W24" s="117"/>
      <c r="X24" s="117"/>
      <c r="Y24" s="117"/>
      <c r="Z24" s="117"/>
      <c r="AA24" s="117"/>
      <c r="AB24" s="121">
        <v>8</v>
      </c>
      <c r="AC24" s="381" t="s">
        <v>112</v>
      </c>
      <c r="AD24" s="118"/>
      <c r="AE24" s="119"/>
    </row>
    <row r="25" spans="2:31" s="61" customFormat="1" x14ac:dyDescent="0.2">
      <c r="B25" s="27"/>
      <c r="C25" s="575"/>
      <c r="D25" s="575"/>
      <c r="E25" s="85">
        <v>1</v>
      </c>
      <c r="F25" s="85">
        <v>2</v>
      </c>
      <c r="G25" s="85">
        <v>3</v>
      </c>
      <c r="H25" s="91">
        <v>4</v>
      </c>
      <c r="I25" s="92">
        <v>5</v>
      </c>
      <c r="J25" s="93">
        <v>6</v>
      </c>
      <c r="K25" s="93">
        <v>7</v>
      </c>
      <c r="L25" s="85">
        <v>8</v>
      </c>
      <c r="M25" s="85">
        <v>9</v>
      </c>
      <c r="N25" s="85">
        <v>10</v>
      </c>
      <c r="O25" s="85">
        <v>11</v>
      </c>
      <c r="P25" s="85">
        <v>12</v>
      </c>
      <c r="Q25" s="85">
        <v>13</v>
      </c>
      <c r="R25" s="85">
        <v>14</v>
      </c>
      <c r="S25" s="580">
        <v>15</v>
      </c>
      <c r="T25" s="581"/>
      <c r="U25" s="27"/>
      <c r="V25" s="120" t="s">
        <v>16</v>
      </c>
      <c r="W25" s="120" t="s">
        <v>9</v>
      </c>
      <c r="X25" s="120" t="s">
        <v>17</v>
      </c>
      <c r="Y25" s="120"/>
      <c r="Z25" s="120"/>
      <c r="AA25" s="120"/>
      <c r="AB25" s="121">
        <v>9</v>
      </c>
      <c r="AC25" s="381" t="s">
        <v>113</v>
      </c>
      <c r="AD25" s="122"/>
      <c r="AE25" s="122"/>
    </row>
    <row r="26" spans="2:31" s="61" customFormat="1" ht="24" customHeight="1" x14ac:dyDescent="0.2">
      <c r="B26" s="27"/>
      <c r="C26" s="59">
        <v>1</v>
      </c>
      <c r="D26" s="76" t="s">
        <v>131</v>
      </c>
      <c r="E26" s="258"/>
      <c r="F26" s="258"/>
      <c r="G26" s="258"/>
      <c r="H26" s="8"/>
      <c r="I26" s="14">
        <f>IF(H26=0,(E26+F26+G26),IF((E26+F26+G26)&lt;1401,0,(E26+F26+G26-H26)))</f>
        <v>0</v>
      </c>
      <c r="J26" s="420"/>
      <c r="K26" s="259"/>
      <c r="L26" s="5">
        <f>E26+F26+J26+K26</f>
        <v>0</v>
      </c>
      <c r="M26" s="39"/>
      <c r="N26" s="421"/>
      <c r="O26" s="258">
        <f>IF($O$24="",0,ROUND(($I26*$O$24%)/5,2)*5)</f>
        <v>0</v>
      </c>
      <c r="P26" s="258">
        <f>IF($P$24="",0,ROUND(($I26*$P$24%)/5,2)*5)</f>
        <v>0</v>
      </c>
      <c r="Q26" s="258">
        <f>IF($Q$24="",0,ROUND(($I26*$Q$24%)/5,2)*5)</f>
        <v>0</v>
      </c>
      <c r="R26" s="5">
        <f>L26-M26-N26-O26-P26-Q26</f>
        <v>0</v>
      </c>
      <c r="S26" s="573"/>
      <c r="T26" s="574"/>
      <c r="U26" s="27"/>
      <c r="V26" s="382">
        <f>12*$S$6+1</f>
        <v>24301</v>
      </c>
      <c r="W26" s="383">
        <f>IF($V26&gt;$V$9,1,0)</f>
        <v>1</v>
      </c>
      <c r="X26" s="383">
        <f t="shared" ref="X26:X37" si="0">IF($K$17="",6.375,IF(W26=0,6.375,5.275))</f>
        <v>6.375</v>
      </c>
      <c r="Y26" s="120" t="str">
        <f>IF((E26+F26+G26)=0,"",1)</f>
        <v/>
      </c>
      <c r="Z26" s="120"/>
      <c r="AA26" s="120"/>
      <c r="AB26" s="121">
        <v>10</v>
      </c>
      <c r="AC26" s="381" t="s">
        <v>114</v>
      </c>
      <c r="AD26" s="122"/>
      <c r="AE26" s="122"/>
    </row>
    <row r="27" spans="2:31" s="61" customFormat="1" ht="24" customHeight="1" x14ac:dyDescent="0.2">
      <c r="B27" s="27"/>
      <c r="C27" s="85">
        <v>2</v>
      </c>
      <c r="D27" s="77" t="s">
        <v>0</v>
      </c>
      <c r="E27" s="258"/>
      <c r="F27" s="258"/>
      <c r="G27" s="258"/>
      <c r="H27" s="8"/>
      <c r="I27" s="14">
        <f>IF(H27=0,(E27+F27+G27),IF((E27+F27+G27)&lt;1401,0,(E27+F27+G27-H27)))</f>
        <v>0</v>
      </c>
      <c r="J27" s="420"/>
      <c r="K27" s="259"/>
      <c r="L27" s="39">
        <f>E27+F27+J27+K27</f>
        <v>0</v>
      </c>
      <c r="M27" s="39"/>
      <c r="N27" s="421"/>
      <c r="O27" s="258">
        <f t="shared" ref="O27:O37" si="1">IF($O$24="",0,ROUND(($I27*$O$24%)/5,2)*5)</f>
        <v>0</v>
      </c>
      <c r="P27" s="258">
        <f t="shared" ref="P27:P37" si="2">IF($P$24="",0,ROUND(($I27*$P$24%)/5,2)*5)</f>
        <v>0</v>
      </c>
      <c r="Q27" s="258">
        <f t="shared" ref="Q27:Q37" si="3">IF($Q$24="",0,ROUND(($I27*$Q$24%)/5,2)*5)</f>
        <v>0</v>
      </c>
      <c r="R27" s="5">
        <f t="shared" ref="R27:R37" si="4">L27-M27-N27-O27-P27-Q27</f>
        <v>0</v>
      </c>
      <c r="S27" s="573"/>
      <c r="T27" s="574"/>
      <c r="U27" s="27"/>
      <c r="V27" s="382">
        <f>12*$S$6+2</f>
        <v>24302</v>
      </c>
      <c r="W27" s="383">
        <f t="shared" ref="W27:W37" si="5">IF($V27&gt;$V$9,1,0)</f>
        <v>1</v>
      </c>
      <c r="X27" s="383">
        <f t="shared" si="0"/>
        <v>6.375</v>
      </c>
      <c r="Y27" s="120" t="str">
        <f>IF((E27+F27+G27)=0,"",2)</f>
        <v/>
      </c>
      <c r="Z27" s="120"/>
      <c r="AA27" s="120"/>
      <c r="AB27" s="121">
        <v>11</v>
      </c>
      <c r="AC27" s="381" t="s">
        <v>115</v>
      </c>
      <c r="AD27" s="122"/>
      <c r="AE27" s="122"/>
    </row>
    <row r="28" spans="2:31" s="61" customFormat="1" ht="24" customHeight="1" x14ac:dyDescent="0.2">
      <c r="B28" s="27"/>
      <c r="C28" s="85">
        <v>3</v>
      </c>
      <c r="D28" s="77" t="s">
        <v>132</v>
      </c>
      <c r="E28" s="258"/>
      <c r="F28" s="258"/>
      <c r="G28" s="258"/>
      <c r="H28" s="8"/>
      <c r="I28" s="14">
        <f t="shared" ref="I28:I37" si="6">IF(H28=0,(E28+F28+G28),IF((E28+F28+G28)&lt;1401,0,(E28+F28+G28-H28)))</f>
        <v>0</v>
      </c>
      <c r="J28" s="420"/>
      <c r="K28" s="259"/>
      <c r="L28" s="39">
        <f t="shared" ref="L28:L37" si="7">E28+F28+J28+K28</f>
        <v>0</v>
      </c>
      <c r="M28" s="39"/>
      <c r="N28" s="421"/>
      <c r="O28" s="258">
        <f t="shared" si="1"/>
        <v>0</v>
      </c>
      <c r="P28" s="258">
        <f t="shared" si="2"/>
        <v>0</v>
      </c>
      <c r="Q28" s="258">
        <f t="shared" si="3"/>
        <v>0</v>
      </c>
      <c r="R28" s="5">
        <f t="shared" si="4"/>
        <v>0</v>
      </c>
      <c r="S28" s="573"/>
      <c r="T28" s="574"/>
      <c r="U28" s="27"/>
      <c r="V28" s="382">
        <f>12*$S$6+3</f>
        <v>24303</v>
      </c>
      <c r="W28" s="383">
        <f t="shared" si="5"/>
        <v>1</v>
      </c>
      <c r="X28" s="383">
        <f t="shared" si="0"/>
        <v>6.375</v>
      </c>
      <c r="Y28" s="120" t="str">
        <f>IF((E28+F28+G28)=0,"",3)</f>
        <v/>
      </c>
      <c r="Z28" s="120"/>
      <c r="AA28" s="120"/>
      <c r="AB28" s="121">
        <v>12</v>
      </c>
      <c r="AC28" s="381" t="s">
        <v>116</v>
      </c>
      <c r="AD28" s="122"/>
      <c r="AE28" s="122"/>
    </row>
    <row r="29" spans="2:31" s="61" customFormat="1" ht="24" customHeight="1" x14ac:dyDescent="0.2">
      <c r="B29" s="27"/>
      <c r="C29" s="85">
        <v>4</v>
      </c>
      <c r="D29" s="77" t="s">
        <v>133</v>
      </c>
      <c r="E29" s="258"/>
      <c r="F29" s="258"/>
      <c r="G29" s="258"/>
      <c r="H29" s="8"/>
      <c r="I29" s="14">
        <f t="shared" si="6"/>
        <v>0</v>
      </c>
      <c r="J29" s="420"/>
      <c r="K29" s="259"/>
      <c r="L29" s="39">
        <f t="shared" si="7"/>
        <v>0</v>
      </c>
      <c r="M29" s="39"/>
      <c r="N29" s="421"/>
      <c r="O29" s="258">
        <f t="shared" si="1"/>
        <v>0</v>
      </c>
      <c r="P29" s="258">
        <f t="shared" si="2"/>
        <v>0</v>
      </c>
      <c r="Q29" s="258">
        <f t="shared" si="3"/>
        <v>0</v>
      </c>
      <c r="R29" s="5">
        <f t="shared" si="4"/>
        <v>0</v>
      </c>
      <c r="S29" s="573"/>
      <c r="T29" s="574"/>
      <c r="U29" s="27"/>
      <c r="V29" s="382">
        <f>12*$S$6+4</f>
        <v>24304</v>
      </c>
      <c r="W29" s="383">
        <f t="shared" si="5"/>
        <v>1</v>
      </c>
      <c r="X29" s="383">
        <f t="shared" si="0"/>
        <v>6.375</v>
      </c>
      <c r="Y29" s="120" t="str">
        <f>IF((E29+F29+G29)=0,"",4)</f>
        <v/>
      </c>
      <c r="Z29" s="120"/>
      <c r="AA29" s="120"/>
      <c r="AB29" s="121"/>
      <c r="AC29" s="115"/>
      <c r="AD29" s="122"/>
      <c r="AE29" s="122"/>
    </row>
    <row r="30" spans="2:31" s="61" customFormat="1" ht="24" customHeight="1" x14ac:dyDescent="0.2">
      <c r="B30" s="27"/>
      <c r="C30" s="85">
        <v>5</v>
      </c>
      <c r="D30" s="77" t="s">
        <v>134</v>
      </c>
      <c r="E30" s="258"/>
      <c r="F30" s="258"/>
      <c r="G30" s="258"/>
      <c r="H30" s="8"/>
      <c r="I30" s="14">
        <f t="shared" si="6"/>
        <v>0</v>
      </c>
      <c r="J30" s="420"/>
      <c r="K30" s="259"/>
      <c r="L30" s="39">
        <f t="shared" si="7"/>
        <v>0</v>
      </c>
      <c r="M30" s="39"/>
      <c r="N30" s="421"/>
      <c r="O30" s="258">
        <f t="shared" si="1"/>
        <v>0</v>
      </c>
      <c r="P30" s="258">
        <f t="shared" si="2"/>
        <v>0</v>
      </c>
      <c r="Q30" s="258">
        <f t="shared" si="3"/>
        <v>0</v>
      </c>
      <c r="R30" s="5">
        <f t="shared" si="4"/>
        <v>0</v>
      </c>
      <c r="S30" s="573"/>
      <c r="T30" s="574"/>
      <c r="U30" s="27"/>
      <c r="V30" s="382">
        <f>12*$S$6+5</f>
        <v>24305</v>
      </c>
      <c r="W30" s="383">
        <f t="shared" si="5"/>
        <v>1</v>
      </c>
      <c r="X30" s="383">
        <f t="shared" si="0"/>
        <v>6.375</v>
      </c>
      <c r="Y30" s="120" t="str">
        <f>IF((E30+F30+G30)=0,"",5)</f>
        <v/>
      </c>
      <c r="Z30" s="120"/>
      <c r="AA30" s="120"/>
      <c r="AB30" s="121"/>
      <c r="AC30" s="121"/>
      <c r="AD30" s="122"/>
      <c r="AE30" s="122"/>
    </row>
    <row r="31" spans="2:31" s="61" customFormat="1" ht="24" customHeight="1" x14ac:dyDescent="0.2">
      <c r="B31" s="27"/>
      <c r="C31" s="85">
        <v>6</v>
      </c>
      <c r="D31" s="77" t="s">
        <v>135</v>
      </c>
      <c r="E31" s="258"/>
      <c r="F31" s="258"/>
      <c r="G31" s="258"/>
      <c r="H31" s="8"/>
      <c r="I31" s="14">
        <f t="shared" si="6"/>
        <v>0</v>
      </c>
      <c r="J31" s="420"/>
      <c r="K31" s="259"/>
      <c r="L31" s="39">
        <f t="shared" si="7"/>
        <v>0</v>
      </c>
      <c r="M31" s="39"/>
      <c r="N31" s="421"/>
      <c r="O31" s="258">
        <f t="shared" si="1"/>
        <v>0</v>
      </c>
      <c r="P31" s="258">
        <f t="shared" si="2"/>
        <v>0</v>
      </c>
      <c r="Q31" s="258">
        <f t="shared" si="3"/>
        <v>0</v>
      </c>
      <c r="R31" s="5">
        <f t="shared" si="4"/>
        <v>0</v>
      </c>
      <c r="S31" s="573"/>
      <c r="T31" s="574"/>
      <c r="U31" s="27"/>
      <c r="V31" s="382">
        <f>12*$S$6+6</f>
        <v>24306</v>
      </c>
      <c r="W31" s="383">
        <f t="shared" si="5"/>
        <v>1</v>
      </c>
      <c r="X31" s="383">
        <f t="shared" si="0"/>
        <v>6.375</v>
      </c>
      <c r="Y31" s="120" t="str">
        <f>IF((E31+F31+G31)=0,"",6)</f>
        <v/>
      </c>
      <c r="Z31" s="120"/>
      <c r="AA31" s="120"/>
      <c r="AB31" s="121"/>
      <c r="AC31" s="121"/>
      <c r="AD31" s="122"/>
      <c r="AE31" s="122"/>
    </row>
    <row r="32" spans="2:31" s="61" customFormat="1" ht="24" customHeight="1" x14ac:dyDescent="0.2">
      <c r="B32" s="27"/>
      <c r="C32" s="85">
        <v>7</v>
      </c>
      <c r="D32" s="77" t="s">
        <v>136</v>
      </c>
      <c r="E32" s="258"/>
      <c r="F32" s="258"/>
      <c r="G32" s="258"/>
      <c r="H32" s="8"/>
      <c r="I32" s="14">
        <f t="shared" si="6"/>
        <v>0</v>
      </c>
      <c r="J32" s="420"/>
      <c r="K32" s="259"/>
      <c r="L32" s="39">
        <f t="shared" si="7"/>
        <v>0</v>
      </c>
      <c r="M32" s="39"/>
      <c r="N32" s="421"/>
      <c r="O32" s="258">
        <f t="shared" si="1"/>
        <v>0</v>
      </c>
      <c r="P32" s="258">
        <f t="shared" si="2"/>
        <v>0</v>
      </c>
      <c r="Q32" s="258">
        <f t="shared" si="3"/>
        <v>0</v>
      </c>
      <c r="R32" s="5">
        <f t="shared" si="4"/>
        <v>0</v>
      </c>
      <c r="S32" s="573"/>
      <c r="T32" s="574"/>
      <c r="U32" s="27"/>
      <c r="V32" s="382">
        <f>12*$S$6+7</f>
        <v>24307</v>
      </c>
      <c r="W32" s="383">
        <f t="shared" si="5"/>
        <v>1</v>
      </c>
      <c r="X32" s="383">
        <f t="shared" si="0"/>
        <v>6.375</v>
      </c>
      <c r="Y32" s="120" t="str">
        <f>IF((E32+F32+G32)=0,"",7)</f>
        <v/>
      </c>
      <c r="Z32" s="120"/>
      <c r="AA32" s="120"/>
      <c r="AB32" s="121"/>
      <c r="AC32" s="121"/>
      <c r="AD32" s="122"/>
      <c r="AE32" s="122"/>
    </row>
    <row r="33" spans="1:31" s="61" customFormat="1" ht="24" customHeight="1" x14ac:dyDescent="0.2">
      <c r="B33" s="27"/>
      <c r="C33" s="85">
        <v>8</v>
      </c>
      <c r="D33" s="77" t="s">
        <v>137</v>
      </c>
      <c r="E33" s="258"/>
      <c r="F33" s="258"/>
      <c r="G33" s="258"/>
      <c r="H33" s="8"/>
      <c r="I33" s="14">
        <f t="shared" si="6"/>
        <v>0</v>
      </c>
      <c r="J33" s="420"/>
      <c r="K33" s="259"/>
      <c r="L33" s="39">
        <f t="shared" si="7"/>
        <v>0</v>
      </c>
      <c r="M33" s="39"/>
      <c r="N33" s="421"/>
      <c r="O33" s="258">
        <f t="shared" si="1"/>
        <v>0</v>
      </c>
      <c r="P33" s="258">
        <f t="shared" si="2"/>
        <v>0</v>
      </c>
      <c r="Q33" s="258">
        <f t="shared" si="3"/>
        <v>0</v>
      </c>
      <c r="R33" s="5">
        <f t="shared" si="4"/>
        <v>0</v>
      </c>
      <c r="S33" s="573"/>
      <c r="T33" s="574"/>
      <c r="U33" s="27"/>
      <c r="V33" s="382">
        <f>12*$S$6+8</f>
        <v>24308</v>
      </c>
      <c r="W33" s="383">
        <f t="shared" si="5"/>
        <v>1</v>
      </c>
      <c r="X33" s="383">
        <f t="shared" si="0"/>
        <v>6.375</v>
      </c>
      <c r="Y33" s="120" t="str">
        <f>IF((E33+F33+G33)=0,"",8)</f>
        <v/>
      </c>
      <c r="Z33" s="120"/>
      <c r="AA33" s="120"/>
      <c r="AB33" s="121"/>
      <c r="AC33" s="121"/>
      <c r="AD33" s="122"/>
      <c r="AE33" s="122"/>
    </row>
    <row r="34" spans="1:31" s="61" customFormat="1" ht="24" customHeight="1" x14ac:dyDescent="0.2">
      <c r="B34" s="27"/>
      <c r="C34" s="85">
        <v>9</v>
      </c>
      <c r="D34" s="77" t="s">
        <v>138</v>
      </c>
      <c r="E34" s="258"/>
      <c r="F34" s="258"/>
      <c r="G34" s="258"/>
      <c r="H34" s="8"/>
      <c r="I34" s="14">
        <f t="shared" si="6"/>
        <v>0</v>
      </c>
      <c r="J34" s="420"/>
      <c r="K34" s="259"/>
      <c r="L34" s="39">
        <f t="shared" si="7"/>
        <v>0</v>
      </c>
      <c r="M34" s="39"/>
      <c r="N34" s="421"/>
      <c r="O34" s="258">
        <f t="shared" si="1"/>
        <v>0</v>
      </c>
      <c r="P34" s="258">
        <f t="shared" si="2"/>
        <v>0</v>
      </c>
      <c r="Q34" s="258">
        <f t="shared" si="3"/>
        <v>0</v>
      </c>
      <c r="R34" s="5">
        <f t="shared" si="4"/>
        <v>0</v>
      </c>
      <c r="S34" s="573"/>
      <c r="T34" s="574"/>
      <c r="U34" s="27"/>
      <c r="V34" s="382">
        <f>12*$S$6+9</f>
        <v>24309</v>
      </c>
      <c r="W34" s="383">
        <f t="shared" si="5"/>
        <v>1</v>
      </c>
      <c r="X34" s="383">
        <f t="shared" si="0"/>
        <v>6.375</v>
      </c>
      <c r="Y34" s="120" t="str">
        <f>IF((E34+F34+G34)=0,"",9)</f>
        <v/>
      </c>
      <c r="Z34" s="120"/>
      <c r="AA34" s="120"/>
      <c r="AB34" s="121"/>
      <c r="AC34" s="121"/>
      <c r="AD34" s="122"/>
      <c r="AE34" s="122"/>
    </row>
    <row r="35" spans="1:31" s="61" customFormat="1" ht="24" customHeight="1" x14ac:dyDescent="0.2">
      <c r="B35" s="27"/>
      <c r="C35" s="85">
        <v>10</v>
      </c>
      <c r="D35" s="77" t="s">
        <v>139</v>
      </c>
      <c r="E35" s="258"/>
      <c r="F35" s="258"/>
      <c r="G35" s="258"/>
      <c r="H35" s="8"/>
      <c r="I35" s="14">
        <f t="shared" si="6"/>
        <v>0</v>
      </c>
      <c r="J35" s="420"/>
      <c r="K35" s="259"/>
      <c r="L35" s="39">
        <f t="shared" si="7"/>
        <v>0</v>
      </c>
      <c r="M35" s="39"/>
      <c r="N35" s="421"/>
      <c r="O35" s="258">
        <f t="shared" si="1"/>
        <v>0</v>
      </c>
      <c r="P35" s="258">
        <f t="shared" si="2"/>
        <v>0</v>
      </c>
      <c r="Q35" s="258">
        <f t="shared" si="3"/>
        <v>0</v>
      </c>
      <c r="R35" s="5">
        <f t="shared" si="4"/>
        <v>0</v>
      </c>
      <c r="S35" s="573"/>
      <c r="T35" s="574"/>
      <c r="U35" s="27"/>
      <c r="V35" s="382">
        <f>12*$S$6+10</f>
        <v>24310</v>
      </c>
      <c r="W35" s="383">
        <f t="shared" si="5"/>
        <v>1</v>
      </c>
      <c r="X35" s="383">
        <f t="shared" si="0"/>
        <v>6.375</v>
      </c>
      <c r="Y35" s="120" t="str">
        <f>IF((E35+F35+G35)=0,"",10)</f>
        <v/>
      </c>
      <c r="Z35" s="120"/>
      <c r="AA35" s="120"/>
      <c r="AB35" s="121"/>
      <c r="AC35" s="121"/>
      <c r="AD35" s="122"/>
      <c r="AE35" s="122"/>
    </row>
    <row r="36" spans="1:31" s="61" customFormat="1" ht="24" customHeight="1" x14ac:dyDescent="0.2">
      <c r="B36" s="27"/>
      <c r="C36" s="85">
        <v>11</v>
      </c>
      <c r="D36" s="77" t="s">
        <v>6</v>
      </c>
      <c r="E36" s="258"/>
      <c r="F36" s="258"/>
      <c r="G36" s="258"/>
      <c r="H36" s="8"/>
      <c r="I36" s="14">
        <f t="shared" si="6"/>
        <v>0</v>
      </c>
      <c r="J36" s="420"/>
      <c r="K36" s="259"/>
      <c r="L36" s="39">
        <f t="shared" si="7"/>
        <v>0</v>
      </c>
      <c r="M36" s="39"/>
      <c r="N36" s="421"/>
      <c r="O36" s="258">
        <f t="shared" si="1"/>
        <v>0</v>
      </c>
      <c r="P36" s="258">
        <f t="shared" si="2"/>
        <v>0</v>
      </c>
      <c r="Q36" s="258">
        <f t="shared" si="3"/>
        <v>0</v>
      </c>
      <c r="R36" s="5">
        <f t="shared" si="4"/>
        <v>0</v>
      </c>
      <c r="S36" s="573"/>
      <c r="T36" s="574"/>
      <c r="U36" s="27"/>
      <c r="V36" s="382">
        <f>12*$S$6+11</f>
        <v>24311</v>
      </c>
      <c r="W36" s="383">
        <f t="shared" si="5"/>
        <v>1</v>
      </c>
      <c r="X36" s="383">
        <f t="shared" si="0"/>
        <v>6.375</v>
      </c>
      <c r="Y36" s="120" t="str">
        <f>IF((E36+F36+G36)=0,"",11)</f>
        <v/>
      </c>
      <c r="Z36" s="120"/>
      <c r="AA36" s="120"/>
      <c r="AB36" s="121"/>
      <c r="AC36" s="121"/>
      <c r="AD36" s="122"/>
      <c r="AE36" s="122"/>
    </row>
    <row r="37" spans="1:31" s="61" customFormat="1" ht="24" customHeight="1" thickBot="1" x14ac:dyDescent="0.25">
      <c r="B37" s="27"/>
      <c r="C37" s="85">
        <v>12</v>
      </c>
      <c r="D37" s="78" t="s">
        <v>140</v>
      </c>
      <c r="E37" s="258"/>
      <c r="F37" s="258"/>
      <c r="G37" s="258"/>
      <c r="H37" s="8"/>
      <c r="I37" s="90">
        <f t="shared" si="6"/>
        <v>0</v>
      </c>
      <c r="J37" s="420"/>
      <c r="K37" s="259"/>
      <c r="L37" s="39">
        <f t="shared" si="7"/>
        <v>0</v>
      </c>
      <c r="M37" s="39"/>
      <c r="N37" s="421"/>
      <c r="O37" s="258">
        <f t="shared" si="1"/>
        <v>0</v>
      </c>
      <c r="P37" s="258">
        <f t="shared" si="2"/>
        <v>0</v>
      </c>
      <c r="Q37" s="258">
        <f t="shared" si="3"/>
        <v>0</v>
      </c>
      <c r="R37" s="5">
        <f t="shared" si="4"/>
        <v>0</v>
      </c>
      <c r="S37" s="573"/>
      <c r="T37" s="574"/>
      <c r="U37" s="27"/>
      <c r="V37" s="382">
        <f>12*$S$6+12</f>
        <v>24312</v>
      </c>
      <c r="W37" s="383">
        <f t="shared" si="5"/>
        <v>1</v>
      </c>
      <c r="X37" s="383">
        <f t="shared" si="0"/>
        <v>6.375</v>
      </c>
      <c r="Y37" s="120" t="str">
        <f>IF((E37+F37+G37)=0,"",12)</f>
        <v/>
      </c>
      <c r="Z37" s="120"/>
      <c r="AA37" s="120"/>
      <c r="AB37" s="121"/>
      <c r="AC37" s="121"/>
      <c r="AD37" s="122"/>
      <c r="AE37" s="122"/>
    </row>
    <row r="38" spans="1:31" s="66" customFormat="1" ht="16.5" customHeight="1" x14ac:dyDescent="0.2">
      <c r="B38" s="27"/>
      <c r="C38" s="62"/>
      <c r="D38" s="63"/>
      <c r="E38" s="64"/>
      <c r="F38" s="64"/>
      <c r="G38" s="64"/>
      <c r="H38" s="43"/>
      <c r="I38" s="40"/>
      <c r="J38" s="45"/>
      <c r="K38" s="65"/>
      <c r="L38" s="43"/>
      <c r="M38" s="44"/>
      <c r="N38" s="64"/>
      <c r="O38" s="64"/>
      <c r="P38" s="64"/>
      <c r="Q38" s="64"/>
      <c r="R38" s="43"/>
      <c r="S38" s="579"/>
      <c r="T38" s="579"/>
      <c r="U38" s="27"/>
      <c r="V38" s="208"/>
      <c r="W38" s="209"/>
      <c r="X38" s="120"/>
      <c r="Y38" s="120"/>
      <c r="Z38" s="120"/>
      <c r="AA38" s="120"/>
      <c r="AB38" s="123"/>
      <c r="AC38" s="123"/>
      <c r="AD38" s="124"/>
      <c r="AE38" s="124"/>
    </row>
    <row r="39" spans="1:31" s="66" customFormat="1" ht="16.5" customHeight="1" thickBot="1" x14ac:dyDescent="0.25">
      <c r="B39" s="27"/>
      <c r="C39" s="67"/>
      <c r="D39" s="68"/>
      <c r="E39" s="69"/>
      <c r="F39" s="69"/>
      <c r="G39" s="69"/>
      <c r="H39" s="40"/>
      <c r="I39" s="40"/>
      <c r="J39" s="42"/>
      <c r="K39" s="70"/>
      <c r="L39" s="40"/>
      <c r="M39" s="41"/>
      <c r="N39" s="69"/>
      <c r="O39" s="69"/>
      <c r="P39" s="69"/>
      <c r="Q39" s="69"/>
      <c r="R39" s="40"/>
      <c r="S39" s="582"/>
      <c r="T39" s="582"/>
      <c r="U39" s="27"/>
      <c r="V39" s="208"/>
      <c r="W39" s="209"/>
      <c r="X39" s="120"/>
      <c r="Y39" s="120"/>
      <c r="Z39" s="120"/>
      <c r="AA39" s="120"/>
      <c r="AB39" s="123"/>
      <c r="AC39" s="123"/>
      <c r="AD39" s="124"/>
      <c r="AE39" s="124"/>
    </row>
    <row r="40" spans="1:31" ht="22.5" customHeight="1" thickBot="1" x14ac:dyDescent="0.25">
      <c r="B40" s="47"/>
      <c r="C40" s="622" t="s">
        <v>159</v>
      </c>
      <c r="D40" s="623"/>
      <c r="E40" s="6">
        <f t="shared" ref="E40:L40" si="8">SUM(E26:E37)</f>
        <v>0</v>
      </c>
      <c r="F40" s="6">
        <f t="shared" si="8"/>
        <v>0</v>
      </c>
      <c r="G40" s="71">
        <f t="shared" si="8"/>
        <v>0</v>
      </c>
      <c r="H40" s="71">
        <f t="shared" si="8"/>
        <v>0</v>
      </c>
      <c r="I40" s="72">
        <f>IF((E40+F40+G40-H40)&lt;0,0,IF(Y17="2b",0,(E40+F40+G40-H40)))</f>
        <v>0</v>
      </c>
      <c r="J40" s="60">
        <f t="shared" si="8"/>
        <v>0</v>
      </c>
      <c r="K40" s="60">
        <f t="shared" si="8"/>
        <v>0</v>
      </c>
      <c r="L40" s="6">
        <f t="shared" si="8"/>
        <v>0</v>
      </c>
      <c r="M40" s="6">
        <f>IF(I40=0,0,SUM(M26:M39))</f>
        <v>0</v>
      </c>
      <c r="N40" s="6">
        <f>SUM(N26:N37)</f>
        <v>0</v>
      </c>
      <c r="O40" s="6">
        <f>SUM(O26:O37)</f>
        <v>0</v>
      </c>
      <c r="P40" s="6">
        <f>SUM(P26:P37)</f>
        <v>0</v>
      </c>
      <c r="Q40" s="6">
        <f>SUM(Q26:Q37)</f>
        <v>0</v>
      </c>
      <c r="R40" s="6">
        <f>L40-SUM(M40:Q40)</f>
        <v>0</v>
      </c>
      <c r="S40" s="573"/>
      <c r="T40" s="574"/>
      <c r="U40" s="47"/>
      <c r="V40" s="210"/>
      <c r="W40" s="120"/>
      <c r="X40" s="120"/>
      <c r="Y40" s="120"/>
      <c r="Z40" s="120"/>
      <c r="AA40" s="120"/>
    </row>
    <row r="41" spans="1:31" ht="9.75" customHeight="1" x14ac:dyDescent="0.25">
      <c r="B41" s="47"/>
      <c r="C41" s="73"/>
      <c r="D41" s="51"/>
      <c r="E41" s="47"/>
      <c r="F41" s="47"/>
      <c r="G41" s="47"/>
      <c r="H41" s="47"/>
      <c r="I41" s="47"/>
      <c r="J41" s="47"/>
      <c r="K41" s="47"/>
      <c r="L41" s="47"/>
      <c r="M41" s="47"/>
      <c r="N41" s="47"/>
      <c r="O41" s="47"/>
      <c r="P41" s="47"/>
      <c r="Q41" s="47"/>
      <c r="R41" s="74"/>
      <c r="S41" s="74"/>
      <c r="T41" s="74"/>
      <c r="U41" s="47"/>
      <c r="W41" s="114">
        <f>SUM(W26:W40)</f>
        <v>12</v>
      </c>
      <c r="X41" s="120">
        <f>IF($K$17="",6.375,IF(W41=0,6.375,5.275))</f>
        <v>6.375</v>
      </c>
      <c r="Y41" s="120"/>
      <c r="Z41" s="120"/>
      <c r="AA41" s="120"/>
    </row>
    <row r="42" spans="1:31" s="103" customFormat="1" ht="15.75" customHeight="1" x14ac:dyDescent="0.2">
      <c r="B42" s="104"/>
      <c r="C42" s="105" t="s">
        <v>160</v>
      </c>
      <c r="D42" s="106"/>
      <c r="E42" s="105"/>
      <c r="F42" s="105"/>
      <c r="G42" s="107"/>
      <c r="H42" s="107"/>
      <c r="I42" s="107"/>
      <c r="J42" s="107"/>
      <c r="K42" s="107"/>
      <c r="L42" s="105"/>
      <c r="M42" s="105" t="s">
        <v>162</v>
      </c>
      <c r="N42" s="105"/>
      <c r="O42" s="105"/>
      <c r="P42" s="105"/>
      <c r="Q42" s="105" t="s">
        <v>163</v>
      </c>
      <c r="R42" s="104"/>
      <c r="S42" s="104"/>
      <c r="T42" s="104"/>
      <c r="U42" s="104"/>
      <c r="V42" s="125"/>
      <c r="W42" s="125" t="s">
        <v>19</v>
      </c>
      <c r="X42" s="125"/>
      <c r="Y42" s="125"/>
      <c r="Z42" s="125"/>
      <c r="AA42" s="125"/>
      <c r="AB42" s="126"/>
      <c r="AC42" s="126"/>
      <c r="AD42" s="125"/>
      <c r="AE42" s="125"/>
    </row>
    <row r="43" spans="1:31" ht="15" customHeight="1" x14ac:dyDescent="0.2">
      <c r="B43" s="47"/>
      <c r="C43" s="616"/>
      <c r="D43" s="617"/>
      <c r="E43" s="617"/>
      <c r="F43" s="617"/>
      <c r="G43" s="617"/>
      <c r="H43" s="617"/>
      <c r="I43" s="617"/>
      <c r="J43" s="617"/>
      <c r="K43" s="618"/>
      <c r="L43" s="49"/>
      <c r="M43" s="600"/>
      <c r="N43" s="601"/>
      <c r="O43" s="47"/>
      <c r="P43" s="47"/>
      <c r="Q43" s="564"/>
      <c r="R43" s="565"/>
      <c r="S43" s="565"/>
      <c r="T43" s="566"/>
      <c r="U43" s="47"/>
    </row>
    <row r="44" spans="1:31" ht="15" customHeight="1" x14ac:dyDescent="0.2">
      <c r="B44" s="47"/>
      <c r="C44" s="619"/>
      <c r="D44" s="620"/>
      <c r="E44" s="620"/>
      <c r="F44" s="620"/>
      <c r="G44" s="620"/>
      <c r="H44" s="620"/>
      <c r="I44" s="620"/>
      <c r="J44" s="620"/>
      <c r="K44" s="621"/>
      <c r="L44" s="49"/>
      <c r="M44" s="602"/>
      <c r="N44" s="603"/>
      <c r="O44" s="47"/>
      <c r="P44" s="47"/>
      <c r="Q44" s="567"/>
      <c r="R44" s="568"/>
      <c r="S44" s="568"/>
      <c r="T44" s="569"/>
      <c r="U44" s="47"/>
    </row>
    <row r="45" spans="1:31" ht="15" customHeight="1" x14ac:dyDescent="0.2">
      <c r="B45" s="47"/>
      <c r="C45" s="576"/>
      <c r="D45" s="577"/>
      <c r="E45" s="577"/>
      <c r="F45" s="577"/>
      <c r="G45" s="577"/>
      <c r="H45" s="577"/>
      <c r="I45" s="577"/>
      <c r="J45" s="577"/>
      <c r="K45" s="578"/>
      <c r="L45" s="47"/>
      <c r="M45" s="604"/>
      <c r="N45" s="605"/>
      <c r="O45" s="47"/>
      <c r="P45" s="47"/>
      <c r="Q45" s="570"/>
      <c r="R45" s="571"/>
      <c r="S45" s="571"/>
      <c r="T45" s="572"/>
      <c r="U45" s="47"/>
    </row>
    <row r="46" spans="1:31" ht="7.5" customHeight="1" x14ac:dyDescent="0.2">
      <c r="B46" s="47"/>
      <c r="C46" s="319"/>
      <c r="D46" s="319"/>
      <c r="E46" s="319"/>
      <c r="F46" s="319"/>
      <c r="G46" s="319"/>
      <c r="H46" s="319"/>
      <c r="I46" s="319"/>
      <c r="J46" s="319"/>
      <c r="K46" s="319"/>
      <c r="L46" s="52"/>
      <c r="M46" s="257"/>
      <c r="N46" s="257"/>
      <c r="O46" s="52"/>
      <c r="P46" s="320"/>
      <c r="Q46" s="320"/>
      <c r="R46" s="320"/>
      <c r="S46" s="320"/>
      <c r="T46" s="320"/>
      <c r="U46" s="47"/>
    </row>
    <row r="47" spans="1:31" ht="11.25" customHeight="1" x14ac:dyDescent="0.2">
      <c r="B47" s="47"/>
      <c r="C47" s="434" t="s">
        <v>161</v>
      </c>
      <c r="D47" s="47"/>
      <c r="E47" s="47"/>
      <c r="F47" s="47"/>
      <c r="G47" s="47"/>
      <c r="H47" s="47"/>
      <c r="I47" s="47"/>
      <c r="J47" s="47"/>
      <c r="K47" s="47"/>
      <c r="L47" s="47"/>
      <c r="M47" s="47"/>
      <c r="N47" s="47"/>
      <c r="O47" s="47"/>
      <c r="P47" s="47"/>
      <c r="Q47" s="47"/>
      <c r="R47" s="47"/>
      <c r="S47" s="47"/>
      <c r="T47" s="447" t="str">
        <f>'Foglio di base'!N43</f>
        <v>© medisuisse 2025</v>
      </c>
      <c r="U47" s="47"/>
    </row>
    <row r="48" spans="1:31" s="79" customFormat="1" ht="2.25" customHeight="1" x14ac:dyDescent="0.2">
      <c r="A48" s="4"/>
      <c r="B48" s="47"/>
      <c r="C48" s="47"/>
      <c r="D48" s="47"/>
      <c r="E48" s="47"/>
      <c r="F48" s="47"/>
      <c r="G48" s="47"/>
      <c r="H48" s="47"/>
      <c r="I48" s="47"/>
      <c r="J48" s="47"/>
      <c r="K48" s="47"/>
      <c r="L48" s="47"/>
      <c r="M48" s="47"/>
      <c r="N48" s="47"/>
      <c r="O48" s="47"/>
      <c r="P48" s="47"/>
      <c r="Q48" s="47"/>
      <c r="R48" s="47"/>
      <c r="S48" s="47"/>
      <c r="T48" s="47"/>
      <c r="U48" s="47"/>
      <c r="V48" s="114"/>
      <c r="W48" s="114"/>
      <c r="X48" s="114"/>
      <c r="Y48" s="114"/>
      <c r="Z48" s="114"/>
      <c r="AA48" s="114"/>
      <c r="AB48" s="115"/>
      <c r="AC48" s="115"/>
      <c r="AD48" s="114"/>
      <c r="AE48" s="127"/>
    </row>
    <row r="49" spans="4:31" s="127" customFormat="1" x14ac:dyDescent="0.2">
      <c r="AB49" s="128"/>
      <c r="AC49" s="128"/>
    </row>
    <row r="50" spans="4:31" s="127" customFormat="1" x14ac:dyDescent="0.2">
      <c r="AB50" s="128"/>
      <c r="AC50" s="128"/>
    </row>
    <row r="51" spans="4:31" s="127" customFormat="1" x14ac:dyDescent="0.2">
      <c r="AB51" s="128"/>
      <c r="AC51" s="128"/>
    </row>
    <row r="52" spans="4:31" s="127" customFormat="1" x14ac:dyDescent="0.2">
      <c r="AB52" s="128"/>
      <c r="AC52" s="128"/>
    </row>
    <row r="53" spans="4:31" s="127" customFormat="1" x14ac:dyDescent="0.2">
      <c r="AB53" s="128"/>
      <c r="AC53" s="128"/>
    </row>
    <row r="54" spans="4:31" s="127" customFormat="1" x14ac:dyDescent="0.2">
      <c r="AB54" s="128"/>
      <c r="AC54" s="128"/>
    </row>
    <row r="55" spans="4:31" s="127" customFormat="1" x14ac:dyDescent="0.2">
      <c r="AB55" s="128"/>
      <c r="AC55" s="128"/>
    </row>
    <row r="56" spans="4:31" s="127" customFormat="1" x14ac:dyDescent="0.2">
      <c r="AB56" s="128"/>
      <c r="AC56" s="128"/>
    </row>
    <row r="57" spans="4:31" s="127" customFormat="1" x14ac:dyDescent="0.2">
      <c r="AB57" s="128"/>
      <c r="AC57" s="128"/>
    </row>
    <row r="58" spans="4:31" s="79" customFormat="1" x14ac:dyDescent="0.2">
      <c r="D58" s="195"/>
      <c r="V58" s="114"/>
      <c r="W58" s="114"/>
      <c r="X58" s="114"/>
      <c r="Y58" s="114"/>
      <c r="Z58" s="114"/>
      <c r="AA58" s="114"/>
      <c r="AB58" s="115"/>
      <c r="AC58" s="115"/>
      <c r="AD58" s="127"/>
      <c r="AE58" s="127"/>
    </row>
    <row r="59" spans="4:31" s="79" customFormat="1" x14ac:dyDescent="0.2">
      <c r="D59" s="195"/>
      <c r="V59" s="114"/>
      <c r="W59" s="114"/>
      <c r="X59" s="114"/>
      <c r="Y59" s="114"/>
      <c r="Z59" s="114"/>
      <c r="AA59" s="114"/>
      <c r="AB59" s="115"/>
      <c r="AC59" s="115"/>
      <c r="AD59" s="127"/>
      <c r="AE59" s="127"/>
    </row>
    <row r="60" spans="4:31" s="79" customFormat="1" x14ac:dyDescent="0.2">
      <c r="D60" s="195"/>
      <c r="E60" s="195"/>
      <c r="V60" s="114"/>
      <c r="W60" s="114"/>
      <c r="X60" s="114"/>
      <c r="Y60" s="114"/>
      <c r="Z60" s="114"/>
      <c r="AA60" s="114"/>
      <c r="AB60" s="115"/>
      <c r="AC60" s="115"/>
      <c r="AD60" s="127"/>
      <c r="AE60" s="127"/>
    </row>
    <row r="61" spans="4:31" s="79" customFormat="1" x14ac:dyDescent="0.2">
      <c r="V61" s="114"/>
      <c r="W61" s="114"/>
      <c r="X61" s="114"/>
      <c r="Y61" s="114"/>
      <c r="Z61" s="114"/>
      <c r="AA61" s="114"/>
      <c r="AB61" s="115"/>
      <c r="AC61" s="115"/>
      <c r="AD61" s="127"/>
      <c r="AE61" s="127"/>
    </row>
    <row r="62" spans="4:31" s="79" customFormat="1" x14ac:dyDescent="0.2">
      <c r="V62" s="114"/>
      <c r="W62" s="114"/>
      <c r="X62" s="114"/>
      <c r="Y62" s="114"/>
      <c r="Z62" s="114"/>
      <c r="AA62" s="114"/>
      <c r="AB62" s="115"/>
      <c r="AC62" s="115"/>
      <c r="AD62" s="127"/>
      <c r="AE62" s="127"/>
    </row>
    <row r="63" spans="4:31" s="79" customFormat="1" x14ac:dyDescent="0.2">
      <c r="V63" s="114"/>
      <c r="W63" s="114"/>
      <c r="X63" s="114"/>
      <c r="Y63" s="114"/>
      <c r="Z63" s="114"/>
      <c r="AA63" s="114"/>
      <c r="AB63" s="115"/>
      <c r="AC63" s="115"/>
      <c r="AD63" s="127"/>
      <c r="AE63" s="127"/>
    </row>
    <row r="64" spans="4:31" s="79" customFormat="1" x14ac:dyDescent="0.2">
      <c r="V64" s="114"/>
      <c r="W64" s="114"/>
      <c r="X64" s="114"/>
      <c r="Y64" s="114"/>
      <c r="Z64" s="114"/>
      <c r="AA64" s="114"/>
      <c r="AB64" s="115"/>
      <c r="AC64" s="115"/>
      <c r="AD64" s="127"/>
      <c r="AE64" s="127"/>
    </row>
  </sheetData>
  <sheetProtection algorithmName="SHA-512" hashValue="a4I/CGI+k5MAhBWUtkC+zKXInMQgip2ZLWLGfsXPbDHPJCc2fCds0ws0hZik5fV6ae/mDqu0MJrCkXz9M81SrA==" saltValue="6rn71LbqAVjXuyc2KNhmIw==" spinCount="100000" sheet="1" selectLockedCells="1"/>
  <mergeCells count="57">
    <mergeCell ref="C43:K43"/>
    <mergeCell ref="M43:N45"/>
    <mergeCell ref="Q43:T45"/>
    <mergeCell ref="C44:K44"/>
    <mergeCell ref="C45:K45"/>
    <mergeCell ref="S36:T36"/>
    <mergeCell ref="S37:T37"/>
    <mergeCell ref="S38:T38"/>
    <mergeCell ref="S39:T39"/>
    <mergeCell ref="C40:D40"/>
    <mergeCell ref="S40:T40"/>
    <mergeCell ref="S31:T31"/>
    <mergeCell ref="S32:T32"/>
    <mergeCell ref="S33:T33"/>
    <mergeCell ref="S34:T34"/>
    <mergeCell ref="S35:T35"/>
    <mergeCell ref="S26:T26"/>
    <mergeCell ref="S27:T27"/>
    <mergeCell ref="S28:T28"/>
    <mergeCell ref="S29:T29"/>
    <mergeCell ref="S30:T30"/>
    <mergeCell ref="C25:D25"/>
    <mergeCell ref="S25:T25"/>
    <mergeCell ref="L22:L23"/>
    <mergeCell ref="M22:M23"/>
    <mergeCell ref="N22:N23"/>
    <mergeCell ref="O22:O23"/>
    <mergeCell ref="J22:J24"/>
    <mergeCell ref="K22:K24"/>
    <mergeCell ref="C19:G19"/>
    <mergeCell ref="N19:T19"/>
    <mergeCell ref="C20:F20"/>
    <mergeCell ref="C22:D24"/>
    <mergeCell ref="E22:F22"/>
    <mergeCell ref="G22:G24"/>
    <mergeCell ref="H22:H24"/>
    <mergeCell ref="I22:I23"/>
    <mergeCell ref="R22:R23"/>
    <mergeCell ref="S22:T24"/>
    <mergeCell ref="E23:E24"/>
    <mergeCell ref="F23:F24"/>
    <mergeCell ref="P22:P23"/>
    <mergeCell ref="Q22:Q23"/>
    <mergeCell ref="A3:L4"/>
    <mergeCell ref="S6:T6"/>
    <mergeCell ref="F8:H8"/>
    <mergeCell ref="C10:E10"/>
    <mergeCell ref="K11:M11"/>
    <mergeCell ref="C17:G18"/>
    <mergeCell ref="K17:M17"/>
    <mergeCell ref="N17:T17"/>
    <mergeCell ref="C13:G14"/>
    <mergeCell ref="K13:M13"/>
    <mergeCell ref="N13:T13"/>
    <mergeCell ref="C15:G16"/>
    <mergeCell ref="K15:M15"/>
    <mergeCell ref="N15:T15"/>
  </mergeCells>
  <conditionalFormatting sqref="Q8:R8">
    <cfRule type="expression" dxfId="21" priority="9" stopIfTrue="1">
      <formula>W17=1</formula>
    </cfRule>
  </conditionalFormatting>
  <conditionalFormatting sqref="T8">
    <cfRule type="expression" dxfId="20" priority="10" stopIfTrue="1">
      <formula>AC17=1</formula>
    </cfRule>
  </conditionalFormatting>
  <conditionalFormatting sqref="E40:O40 H26:J39 L26:M39 Q40:R40 R26:R39">
    <cfRule type="cellIs" dxfId="19" priority="7" stopIfTrue="1" operator="equal">
      <formula>0</formula>
    </cfRule>
  </conditionalFormatting>
  <conditionalFormatting sqref="G10">
    <cfRule type="cellIs" priority="8" stopIfTrue="1" operator="equal">
      <formula>0</formula>
    </cfRule>
  </conditionalFormatting>
  <conditionalFormatting sqref="O8">
    <cfRule type="expression" dxfId="18" priority="11" stopIfTrue="1">
      <formula>V17=1</formula>
    </cfRule>
  </conditionalFormatting>
  <conditionalFormatting sqref="P8">
    <cfRule type="expression" dxfId="17" priority="6" stopIfTrue="1">
      <formula>V17=1</formula>
    </cfRule>
  </conditionalFormatting>
  <conditionalFormatting sqref="P40">
    <cfRule type="cellIs" dxfId="16" priority="5" stopIfTrue="1" operator="equal">
      <formula>0</formula>
    </cfRule>
  </conditionalFormatting>
  <conditionalFormatting sqref="O26:Q37">
    <cfRule type="cellIs" dxfId="15" priority="3" stopIfTrue="1" operator="equal">
      <formula>0</formula>
    </cfRule>
    <cfRule type="expression" dxfId="14" priority="4" stopIfTrue="1">
      <formula>$N$24&lt;&gt;""</formula>
    </cfRule>
  </conditionalFormatting>
  <conditionalFormatting sqref="M8">
    <cfRule type="expression" dxfId="13" priority="12" stopIfTrue="1">
      <formula>N17=1</formula>
    </cfRule>
  </conditionalFormatting>
  <conditionalFormatting sqref="C38 J38">
    <cfRule type="expression" dxfId="12" priority="2" stopIfTrue="1">
      <formula>$E$40+$F$40+$G$40=0</formula>
    </cfRule>
  </conditionalFormatting>
  <conditionalFormatting sqref="K11:M11 K13:M13 K15:M15 K19">
    <cfRule type="expression" dxfId="11" priority="1" stopIfTrue="1">
      <formula>$U$17=1</formula>
    </cfRule>
  </conditionalFormatting>
  <printOptions horizontalCentered="1"/>
  <pageMargins left="0.15748031496062992" right="0.15748031496062992" top="0.19685039370078741" bottom="0.19685039370078741" header="0.78740157480314965" footer="0.51181102362204722"/>
  <pageSetup paperSize="9" scale="76"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theme="6"/>
    <pageSetUpPr fitToPage="1"/>
  </sheetPr>
  <dimension ref="A1:AE64"/>
  <sheetViews>
    <sheetView showGridLines="0" showRowColHeaders="0" zoomScaleNormal="100" workbookViewId="0">
      <selection activeCell="K11" sqref="K11:M11"/>
    </sheetView>
  </sheetViews>
  <sheetFormatPr baseColWidth="10" defaultRowHeight="15" x14ac:dyDescent="0.2"/>
  <cols>
    <col min="1" max="1" width="5.42578125" style="28" customWidth="1"/>
    <col min="2" max="2" width="2.42578125" style="28" customWidth="1"/>
    <col min="3" max="3" width="3" style="28" customWidth="1"/>
    <col min="4" max="4" width="6.5703125" style="28" customWidth="1"/>
    <col min="5" max="5" width="12.28515625" style="28" customWidth="1"/>
    <col min="6" max="6" width="13.7109375" style="28" customWidth="1"/>
    <col min="7" max="7" width="11.7109375" style="28" customWidth="1"/>
    <col min="8" max="8" width="10.140625" style="28" customWidth="1"/>
    <col min="9" max="9" width="12.85546875" style="28" customWidth="1"/>
    <col min="10" max="10" width="11.28515625" style="28" customWidth="1"/>
    <col min="11" max="11" width="11.42578125" style="28"/>
    <col min="12" max="12" width="11" style="28" customWidth="1"/>
    <col min="13" max="13" width="10.5703125" style="28" customWidth="1"/>
    <col min="14" max="14" width="11.5703125" style="28" customWidth="1"/>
    <col min="15" max="16" width="12.140625" style="28" customWidth="1"/>
    <col min="17" max="17" width="10.7109375" style="28" customWidth="1"/>
    <col min="18" max="18" width="13.7109375" style="28" customWidth="1"/>
    <col min="19" max="19" width="3.28515625" style="28" customWidth="1"/>
    <col min="20" max="20" width="9.140625" style="28" customWidth="1"/>
    <col min="21" max="21" width="2.42578125" style="28" customWidth="1"/>
    <col min="22" max="22" width="11.42578125" style="114" hidden="1" customWidth="1"/>
    <col min="23" max="23" width="8.42578125" style="114" hidden="1" customWidth="1"/>
    <col min="24" max="24" width="11.42578125" style="114" hidden="1" customWidth="1"/>
    <col min="25" max="27" width="6" style="114" hidden="1" customWidth="1"/>
    <col min="28" max="29" width="11.42578125" style="115" hidden="1" customWidth="1"/>
    <col min="30" max="30" width="11.42578125" style="114" customWidth="1"/>
    <col min="31" max="31" width="11.42578125" style="114"/>
    <col min="32" max="16384" width="11.42578125" style="28"/>
  </cols>
  <sheetData>
    <row r="1" spans="1:29" s="1" customFormat="1" ht="15.75" customHeight="1" x14ac:dyDescent="0.2">
      <c r="M1" s="211"/>
      <c r="N1" s="211"/>
      <c r="O1" s="211"/>
      <c r="P1" s="211"/>
      <c r="Q1" s="211"/>
      <c r="R1" s="211"/>
      <c r="S1" s="211"/>
      <c r="T1" s="211"/>
      <c r="U1" s="211"/>
      <c r="V1" s="412"/>
      <c r="W1" s="412"/>
      <c r="X1" s="412"/>
      <c r="Y1" s="412"/>
      <c r="Z1" s="412"/>
      <c r="AA1" s="412"/>
      <c r="AB1" s="412"/>
      <c r="AC1" s="413"/>
    </row>
    <row r="2" spans="1:29" s="1" customFormat="1" ht="3.75" customHeight="1" x14ac:dyDescent="0.2">
      <c r="B2" s="16"/>
      <c r="C2" s="16"/>
      <c r="D2" s="16"/>
      <c r="E2" s="16"/>
      <c r="F2" s="16"/>
      <c r="G2" s="16"/>
      <c r="H2" s="16"/>
      <c r="I2" s="16"/>
      <c r="J2" s="16"/>
      <c r="K2" s="16"/>
      <c r="L2" s="16"/>
      <c r="M2" s="335"/>
      <c r="N2" s="335"/>
      <c r="O2" s="335"/>
      <c r="P2" s="335"/>
      <c r="Q2" s="335"/>
      <c r="R2" s="335"/>
      <c r="S2" s="335"/>
      <c r="T2" s="335"/>
      <c r="U2" s="336"/>
      <c r="V2" s="211"/>
      <c r="W2" s="211"/>
      <c r="X2" s="211"/>
      <c r="Y2" s="211"/>
      <c r="Z2" s="211"/>
      <c r="AA2" s="211"/>
      <c r="AB2" s="211"/>
    </row>
    <row r="3" spans="1:29" s="1" customFormat="1" ht="8.25" customHeight="1" x14ac:dyDescent="0.2">
      <c r="A3" s="508" t="s">
        <v>213</v>
      </c>
      <c r="B3" s="508"/>
      <c r="C3" s="508"/>
      <c r="D3" s="508"/>
      <c r="E3" s="508"/>
      <c r="F3" s="508"/>
      <c r="G3" s="508"/>
      <c r="H3" s="508"/>
      <c r="I3" s="508"/>
      <c r="J3" s="508"/>
      <c r="K3" s="508"/>
      <c r="L3" s="508"/>
      <c r="M3" s="335"/>
      <c r="N3" s="335"/>
      <c r="O3" s="335"/>
      <c r="P3" s="335"/>
      <c r="Q3" s="335"/>
      <c r="R3" s="335"/>
      <c r="S3" s="335"/>
      <c r="T3" s="335"/>
      <c r="U3" s="336"/>
      <c r="V3" s="211"/>
      <c r="W3" s="211"/>
      <c r="X3" s="211"/>
      <c r="Y3" s="211"/>
      <c r="Z3" s="211"/>
      <c r="AA3" s="211"/>
      <c r="AB3" s="211"/>
    </row>
    <row r="4" spans="1:29" s="1" customFormat="1" ht="9.75" customHeight="1" x14ac:dyDescent="0.2">
      <c r="A4" s="508"/>
      <c r="B4" s="508"/>
      <c r="C4" s="508"/>
      <c r="D4" s="508"/>
      <c r="E4" s="508"/>
      <c r="F4" s="508"/>
      <c r="G4" s="508"/>
      <c r="H4" s="508"/>
      <c r="I4" s="508"/>
      <c r="J4" s="508"/>
      <c r="K4" s="508"/>
      <c r="L4" s="508"/>
      <c r="M4" s="335"/>
      <c r="N4" s="335"/>
      <c r="O4" s="335"/>
      <c r="P4" s="335"/>
      <c r="Q4" s="335"/>
      <c r="R4" s="335"/>
      <c r="S4" s="335"/>
      <c r="T4" s="335"/>
      <c r="U4" s="336"/>
      <c r="V4" s="211"/>
      <c r="W4" s="211"/>
      <c r="X4" s="211"/>
      <c r="Y4" s="211"/>
      <c r="Z4" s="211"/>
      <c r="AA4" s="211"/>
      <c r="AB4" s="211"/>
    </row>
    <row r="5" spans="1:29" ht="6.75" customHeight="1" x14ac:dyDescent="0.2">
      <c r="B5" s="47"/>
      <c r="C5" s="47"/>
      <c r="D5" s="47"/>
      <c r="E5" s="47"/>
      <c r="F5" s="47"/>
      <c r="G5" s="47"/>
      <c r="H5" s="47"/>
      <c r="I5" s="47"/>
      <c r="J5" s="47"/>
      <c r="K5" s="47"/>
      <c r="L5" s="47"/>
      <c r="M5" s="47"/>
      <c r="N5" s="47"/>
      <c r="O5" s="47"/>
      <c r="P5" s="47"/>
      <c r="Q5" s="47"/>
      <c r="R5" s="47"/>
      <c r="S5" s="47"/>
      <c r="T5" s="47"/>
      <c r="U5" s="47"/>
      <c r="V5" s="116"/>
      <c r="W5" s="116"/>
      <c r="X5" s="116"/>
      <c r="Y5" s="116"/>
      <c r="Z5" s="116"/>
      <c r="AA5" s="116"/>
    </row>
    <row r="6" spans="1:29" ht="29.25" customHeight="1" x14ac:dyDescent="0.35">
      <c r="B6" s="47"/>
      <c r="C6" s="46" t="s">
        <v>157</v>
      </c>
      <c r="D6" s="47"/>
      <c r="E6" s="47"/>
      <c r="F6" s="47"/>
      <c r="G6" s="238"/>
      <c r="H6" s="47"/>
      <c r="I6" s="48"/>
      <c r="J6" s="48"/>
      <c r="K6" s="49" t="s">
        <v>7</v>
      </c>
      <c r="L6" s="342"/>
      <c r="M6" s="342"/>
      <c r="N6" s="342"/>
      <c r="O6" s="342"/>
      <c r="P6" s="342"/>
      <c r="Q6" s="342"/>
      <c r="R6" s="342"/>
      <c r="S6" s="548">
        <f>Notifica!J8</f>
        <v>2025</v>
      </c>
      <c r="T6" s="548"/>
      <c r="U6" s="47"/>
      <c r="V6" s="116"/>
      <c r="W6" s="116"/>
      <c r="X6" s="116"/>
      <c r="Y6" s="116"/>
      <c r="Z6" s="116"/>
      <c r="AA6" s="116"/>
    </row>
    <row r="7" spans="1:29" ht="15" customHeight="1" x14ac:dyDescent="0.2">
      <c r="B7" s="47"/>
      <c r="C7" s="47"/>
      <c r="D7" s="47"/>
      <c r="E7" s="47"/>
      <c r="F7" s="47"/>
      <c r="G7" s="47"/>
      <c r="H7" s="47"/>
      <c r="I7" s="47"/>
      <c r="J7" s="47"/>
      <c r="K7" s="47"/>
      <c r="L7" s="47"/>
      <c r="M7" s="47"/>
      <c r="N7" s="47"/>
      <c r="O7" s="47"/>
      <c r="P7" s="47"/>
      <c r="Q7" s="47"/>
      <c r="R7" s="47"/>
      <c r="S7" s="113"/>
      <c r="T7" s="50"/>
      <c r="U7" s="47"/>
      <c r="V7" s="116">
        <f>IF(K19="Mann",1,2)</f>
        <v>2</v>
      </c>
      <c r="W7" s="116" t="str">
        <f>IF(V7=1,"M","F")</f>
        <v>F</v>
      </c>
      <c r="X7" s="116"/>
      <c r="Y7" s="116"/>
      <c r="Z7" s="116"/>
      <c r="AA7" s="116"/>
    </row>
    <row r="8" spans="1:29" ht="18" customHeight="1" x14ac:dyDescent="0.3">
      <c r="B8" s="47"/>
      <c r="C8" s="51" t="s">
        <v>158</v>
      </c>
      <c r="D8" s="47"/>
      <c r="E8" s="47"/>
      <c r="F8" s="590"/>
      <c r="G8" s="590"/>
      <c r="H8" s="590"/>
      <c r="I8" s="51" t="str">
        <f>CONCATENATE("Apprendisti con classe d'età ",S6-17," è più giovane")</f>
        <v>Apprendisti con classe d'età 2008 è più giovane</v>
      </c>
      <c r="J8" s="47"/>
      <c r="K8" s="47"/>
      <c r="L8" s="47"/>
      <c r="M8" s="441"/>
      <c r="N8" s="441"/>
      <c r="O8" s="441"/>
      <c r="P8" s="441"/>
      <c r="Q8" s="441"/>
      <c r="R8" s="441"/>
      <c r="S8" s="441"/>
      <c r="T8" s="441"/>
      <c r="U8" s="47"/>
      <c r="V8" s="206">
        <f>YEAR(K17)*12+MONTH(K17)</f>
        <v>22801</v>
      </c>
      <c r="W8" s="116" t="s">
        <v>14</v>
      </c>
      <c r="X8" s="116"/>
      <c r="Y8" s="116"/>
      <c r="Z8" s="116"/>
      <c r="AA8" s="116"/>
    </row>
    <row r="9" spans="1:29" ht="7.5" customHeight="1" x14ac:dyDescent="0.2">
      <c r="B9" s="47"/>
      <c r="C9" s="22"/>
      <c r="D9" s="22"/>
      <c r="E9" s="22"/>
      <c r="F9" s="22"/>
      <c r="G9" s="22"/>
      <c r="H9" s="47"/>
      <c r="I9" s="22"/>
      <c r="J9" s="22"/>
      <c r="K9" s="22"/>
      <c r="L9" s="22"/>
      <c r="M9" s="22"/>
      <c r="N9" s="22"/>
      <c r="O9" s="22"/>
      <c r="P9" s="22"/>
      <c r="Q9" s="22"/>
      <c r="R9" s="111"/>
      <c r="S9" s="111"/>
      <c r="T9" s="22"/>
      <c r="U9" s="47"/>
      <c r="V9" s="206">
        <f>IF(V7=1,(V8+65*12),(V8+64*12))</f>
        <v>23569</v>
      </c>
      <c r="W9" s="116" t="s">
        <v>15</v>
      </c>
      <c r="X9" s="116"/>
      <c r="Y9" s="116"/>
      <c r="Z9" s="116"/>
      <c r="AA9" s="116"/>
    </row>
    <row r="10" spans="1:29" ht="19.5" customHeight="1" x14ac:dyDescent="0.2">
      <c r="B10" s="47"/>
      <c r="C10" s="591"/>
      <c r="D10" s="592"/>
      <c r="E10" s="592"/>
      <c r="F10" s="316"/>
      <c r="G10" s="317"/>
      <c r="H10" s="47"/>
      <c r="I10" s="47"/>
      <c r="J10" s="47"/>
      <c r="K10" s="47"/>
      <c r="L10" s="47"/>
      <c r="M10" s="47"/>
      <c r="N10" s="47"/>
      <c r="O10" s="47"/>
      <c r="P10" s="47"/>
      <c r="Q10" s="47"/>
      <c r="R10" s="47"/>
      <c r="S10" s="47"/>
      <c r="T10" s="47"/>
      <c r="U10" s="47"/>
      <c r="V10" s="116"/>
      <c r="W10" s="116"/>
      <c r="X10" s="116"/>
      <c r="Y10" s="116"/>
      <c r="Z10" s="116"/>
      <c r="AA10" s="116"/>
    </row>
    <row r="11" spans="1:29" ht="15.75" customHeight="1" x14ac:dyDescent="0.2">
      <c r="B11" s="47"/>
      <c r="C11" s="369" t="str">
        <f>IF('Foglio di base'!$E$7="","","N° cont. ")</f>
        <v/>
      </c>
      <c r="D11" s="369"/>
      <c r="E11" s="370" t="str">
        <f>IF('Foglio di base'!$E$7="","",'Foglio di base'!$E$7)</f>
        <v/>
      </c>
      <c r="F11" s="369"/>
      <c r="G11" s="369"/>
      <c r="H11" s="47"/>
      <c r="I11" s="438" t="s">
        <v>127</v>
      </c>
      <c r="J11" s="52"/>
      <c r="K11" s="632"/>
      <c r="L11" s="633"/>
      <c r="M11" s="634"/>
      <c r="N11" s="437"/>
      <c r="O11" s="437"/>
      <c r="P11" s="437"/>
      <c r="Q11" s="437"/>
      <c r="R11" s="436"/>
      <c r="S11" s="436"/>
      <c r="T11" s="436"/>
      <c r="U11" s="47"/>
      <c r="V11" s="116"/>
      <c r="W11" s="116"/>
      <c r="X11" s="116"/>
      <c r="Y11" s="116"/>
      <c r="Z11" s="116"/>
      <c r="AA11" s="116"/>
    </row>
    <row r="12" spans="1:29" ht="6" customHeight="1" x14ac:dyDescent="0.2">
      <c r="B12" s="47"/>
      <c r="C12" s="314"/>
      <c r="D12" s="314"/>
      <c r="E12" s="314"/>
      <c r="F12" s="314"/>
      <c r="G12" s="314"/>
      <c r="H12" s="47"/>
      <c r="I12" s="32"/>
      <c r="J12" s="52"/>
      <c r="K12" s="314"/>
      <c r="L12" s="314"/>
      <c r="M12" s="314"/>
      <c r="N12" s="437"/>
      <c r="O12" s="437"/>
      <c r="P12" s="437"/>
      <c r="Q12" s="437"/>
      <c r="R12" s="436"/>
      <c r="S12" s="436"/>
      <c r="T12" s="436"/>
      <c r="U12" s="47"/>
      <c r="V12" s="116"/>
      <c r="W12" s="116"/>
      <c r="X12" s="116"/>
      <c r="Y12" s="116"/>
      <c r="Z12" s="116"/>
      <c r="AA12" s="116"/>
    </row>
    <row r="13" spans="1:29" ht="15.75" customHeight="1" x14ac:dyDescent="0.2">
      <c r="B13" s="47"/>
      <c r="C13" s="554" t="str">
        <f>IF('Foglio di base'!$E$11="","",'Foglio di base'!$E$11)</f>
        <v/>
      </c>
      <c r="D13" s="554"/>
      <c r="E13" s="554"/>
      <c r="F13" s="554"/>
      <c r="G13" s="554"/>
      <c r="H13" s="47"/>
      <c r="I13" s="418" t="s">
        <v>85</v>
      </c>
      <c r="J13" s="52"/>
      <c r="K13" s="638"/>
      <c r="L13" s="639"/>
      <c r="M13" s="640"/>
      <c r="N13" s="595"/>
      <c r="O13" s="595"/>
      <c r="P13" s="595"/>
      <c r="Q13" s="595"/>
      <c r="R13" s="595"/>
      <c r="S13" s="595"/>
      <c r="T13" s="595"/>
      <c r="U13" s="47"/>
      <c r="V13" s="116"/>
      <c r="W13" s="116"/>
      <c r="X13" s="116"/>
      <c r="Y13" s="116"/>
      <c r="Z13" s="116"/>
      <c r="AA13" s="116"/>
    </row>
    <row r="14" spans="1:29" ht="6" customHeight="1" x14ac:dyDescent="0.2">
      <c r="B14" s="47"/>
      <c r="C14" s="554"/>
      <c r="D14" s="554"/>
      <c r="E14" s="554"/>
      <c r="F14" s="554"/>
      <c r="G14" s="554"/>
      <c r="H14" s="47"/>
      <c r="I14" s="32"/>
      <c r="J14" s="52"/>
      <c r="K14" s="314"/>
      <c r="L14" s="314"/>
      <c r="M14" s="314"/>
      <c r="N14" s="437"/>
      <c r="O14" s="437"/>
      <c r="P14" s="437"/>
      <c r="Q14" s="437"/>
      <c r="R14" s="437"/>
      <c r="S14" s="437"/>
      <c r="T14" s="437"/>
      <c r="U14" s="47"/>
      <c r="V14" s="116"/>
      <c r="W14" s="116"/>
      <c r="X14" s="116"/>
      <c r="Y14" s="116"/>
      <c r="Z14" s="116"/>
      <c r="AA14" s="116"/>
    </row>
    <row r="15" spans="1:29" ht="15.75" customHeight="1" x14ac:dyDescent="0.25">
      <c r="B15" s="47"/>
      <c r="C15" s="554" t="str">
        <f>IF('Foglio di base'!$E$13="","",'Foglio di base'!$E$13)</f>
        <v/>
      </c>
      <c r="D15" s="554"/>
      <c r="E15" s="554"/>
      <c r="F15" s="554"/>
      <c r="G15" s="554"/>
      <c r="H15" s="47"/>
      <c r="I15" s="418" t="s">
        <v>128</v>
      </c>
      <c r="J15" s="52"/>
      <c r="K15" s="638"/>
      <c r="L15" s="639"/>
      <c r="M15" s="640"/>
      <c r="N15" s="596"/>
      <c r="O15" s="596"/>
      <c r="P15" s="596"/>
      <c r="Q15" s="596"/>
      <c r="R15" s="596"/>
      <c r="S15" s="596"/>
      <c r="T15" s="596"/>
      <c r="U15" s="47"/>
      <c r="V15" s="116">
        <f>IF(W41=0,0,IF(W41=12,0,1))</f>
        <v>0</v>
      </c>
      <c r="W15" s="116" t="s">
        <v>97</v>
      </c>
      <c r="X15" s="116"/>
      <c r="Y15" s="116" t="str">
        <f>'Foglio di base'!$Q$41</f>
        <v/>
      </c>
      <c r="Z15" s="196"/>
      <c r="AA15" s="116"/>
    </row>
    <row r="16" spans="1:29" ht="6" customHeight="1" x14ac:dyDescent="0.2">
      <c r="B16" s="47"/>
      <c r="C16" s="554"/>
      <c r="D16" s="554"/>
      <c r="E16" s="554"/>
      <c r="F16" s="554"/>
      <c r="G16" s="554"/>
      <c r="H16" s="47"/>
      <c r="I16" s="32"/>
      <c r="J16" s="52"/>
      <c r="K16" s="314"/>
      <c r="L16" s="314"/>
      <c r="M16" s="314"/>
      <c r="N16" s="437"/>
      <c r="O16" s="437"/>
      <c r="P16" s="437"/>
      <c r="Q16" s="437"/>
      <c r="R16" s="326"/>
      <c r="S16" s="326"/>
      <c r="T16" s="326"/>
      <c r="U16" s="47"/>
      <c r="V16" s="116"/>
      <c r="W16" s="116"/>
      <c r="X16" s="116"/>
      <c r="Y16" s="116"/>
      <c r="Z16" s="116"/>
      <c r="AA16" s="116"/>
    </row>
    <row r="17" spans="2:31" ht="15.75" customHeight="1" x14ac:dyDescent="0.2">
      <c r="B17" s="47"/>
      <c r="C17" s="554" t="str">
        <f>IF('Foglio di base'!$E$15="","",'Foglio di base'!$E$15)</f>
        <v/>
      </c>
      <c r="D17" s="554"/>
      <c r="E17" s="554"/>
      <c r="F17" s="554"/>
      <c r="G17" s="554"/>
      <c r="H17" s="47"/>
      <c r="I17" s="369" t="s">
        <v>129</v>
      </c>
      <c r="J17" s="52"/>
      <c r="K17" s="635"/>
      <c r="L17" s="636"/>
      <c r="M17" s="637"/>
      <c r="N17" s="597" t="str">
        <f>IF(K17="","   Manca la data di nascita (formato: GG.MM.AAAA)",IF(YEAR(K17)&lt;(S6-17),"   ATTENZIONE: OBBLIGO AVS!",""))</f>
        <v xml:space="preserve">   Manca la data di nascita (formato: GG.MM.AAAA)</v>
      </c>
      <c r="O17" s="597"/>
      <c r="P17" s="597"/>
      <c r="Q17" s="597"/>
      <c r="R17" s="597"/>
      <c r="S17" s="597"/>
      <c r="T17" s="597"/>
      <c r="U17" s="419">
        <f>IF(K17="",0,IF(YEAR(K17)&lt;(S6-17),1,0))</f>
        <v>0</v>
      </c>
      <c r="V17" s="207" t="str">
        <f>VLOOKUP((13-W41),AB17:AC28,2)</f>
        <v>Januar</v>
      </c>
      <c r="W17" s="116" t="s">
        <v>8</v>
      </c>
      <c r="X17" s="116"/>
      <c r="Y17" s="116" t="str">
        <f>'Foglio di base'!$R$41</f>
        <v/>
      </c>
      <c r="Z17" s="116"/>
      <c r="AA17" s="116"/>
      <c r="AB17" s="121">
        <v>1</v>
      </c>
      <c r="AC17" s="381" t="s">
        <v>110</v>
      </c>
    </row>
    <row r="18" spans="2:31" ht="6" customHeight="1" x14ac:dyDescent="0.2">
      <c r="B18" s="47"/>
      <c r="C18" s="554"/>
      <c r="D18" s="554"/>
      <c r="E18" s="554"/>
      <c r="F18" s="554"/>
      <c r="G18" s="554"/>
      <c r="H18" s="47"/>
      <c r="I18" s="32"/>
      <c r="J18" s="52"/>
      <c r="K18" s="314"/>
      <c r="L18" s="314"/>
      <c r="M18" s="314"/>
      <c r="N18" s="437"/>
      <c r="O18" s="437"/>
      <c r="P18" s="437"/>
      <c r="Q18" s="437"/>
      <c r="R18" s="436"/>
      <c r="S18" s="436"/>
      <c r="T18" s="436"/>
      <c r="U18" s="47"/>
      <c r="V18" s="116"/>
      <c r="W18" s="116"/>
      <c r="X18" s="116"/>
      <c r="Y18" s="116"/>
      <c r="Z18" s="116"/>
      <c r="AA18" s="116"/>
      <c r="AB18" s="121">
        <v>2</v>
      </c>
      <c r="AC18" s="381" t="s">
        <v>111</v>
      </c>
    </row>
    <row r="19" spans="2:31" ht="15.75" customHeight="1" x14ac:dyDescent="0.2">
      <c r="B19" s="47"/>
      <c r="C19" s="554" t="str">
        <f>IF('Foglio di base'!$E$17="","",'Foglio di base'!$E$17)</f>
        <v/>
      </c>
      <c r="D19" s="554"/>
      <c r="E19" s="554"/>
      <c r="F19" s="554"/>
      <c r="G19" s="554"/>
      <c r="H19" s="47"/>
      <c r="I19" s="418" t="str">
        <f>IF(K19="","Sesso (M/F)","Sesso")</f>
        <v>Sesso (M/F)</v>
      </c>
      <c r="J19" s="52"/>
      <c r="K19" s="422"/>
      <c r="L19" s="314"/>
      <c r="M19" s="315"/>
      <c r="N19" s="598" t="str">
        <f>IF(K19="","   Manca il sesso",IF(AND(K19&lt;&gt;"M",K19&lt;&gt;"F"),"   Sesso sbagliato (’M’ o ’F’)",""))</f>
        <v xml:space="preserve">   Manca il sesso</v>
      </c>
      <c r="O19" s="598"/>
      <c r="P19" s="598"/>
      <c r="Q19" s="598"/>
      <c r="R19" s="598"/>
      <c r="S19" s="598"/>
      <c r="T19" s="598"/>
      <c r="U19" s="47"/>
      <c r="V19" s="116"/>
      <c r="W19" s="116"/>
      <c r="X19" s="116"/>
      <c r="Y19" s="116" t="str">
        <f>'Foglio di base'!$S$41</f>
        <v/>
      </c>
      <c r="Z19" s="116"/>
      <c r="AA19" s="116"/>
      <c r="AB19" s="121">
        <v>3</v>
      </c>
      <c r="AC19" s="121" t="s">
        <v>1</v>
      </c>
    </row>
    <row r="20" spans="2:31" ht="9.75" customHeight="1" x14ac:dyDescent="0.2">
      <c r="B20" s="47"/>
      <c r="C20" s="589"/>
      <c r="D20" s="589"/>
      <c r="E20" s="589"/>
      <c r="F20" s="589"/>
      <c r="G20" s="256"/>
      <c r="H20" s="47"/>
      <c r="I20" s="47"/>
      <c r="J20" s="35"/>
      <c r="K20" s="55"/>
      <c r="L20" s="55"/>
      <c r="M20" s="38"/>
      <c r="N20" s="55"/>
      <c r="O20" s="55"/>
      <c r="P20" s="54"/>
      <c r="Q20" s="54"/>
      <c r="R20" s="54"/>
      <c r="S20" s="56"/>
      <c r="T20" s="56"/>
      <c r="U20" s="47"/>
      <c r="V20" s="116"/>
      <c r="W20" s="116"/>
      <c r="X20" s="116"/>
      <c r="Y20" s="116"/>
      <c r="Z20" s="116"/>
      <c r="AA20" s="116"/>
      <c r="AB20" s="121">
        <v>4</v>
      </c>
      <c r="AC20" s="381" t="s">
        <v>2</v>
      </c>
    </row>
    <row r="21" spans="2:31" ht="6" customHeight="1" thickBot="1" x14ac:dyDescent="0.25">
      <c r="B21" s="47"/>
      <c r="C21" s="47"/>
      <c r="D21" s="47"/>
      <c r="E21" s="57"/>
      <c r="F21" s="57"/>
      <c r="G21" s="57"/>
      <c r="H21" s="47"/>
      <c r="I21" s="47"/>
      <c r="J21" s="36"/>
      <c r="K21" s="37"/>
      <c r="L21" s="37"/>
      <c r="M21" s="37"/>
      <c r="N21" s="58"/>
      <c r="O21" s="58"/>
      <c r="P21" s="58"/>
      <c r="Q21" s="58"/>
      <c r="R21" s="58"/>
      <c r="S21" s="58"/>
      <c r="T21" s="58"/>
      <c r="U21" s="47"/>
      <c r="V21" s="116"/>
      <c r="W21" s="116"/>
      <c r="X21" s="116"/>
      <c r="Y21" s="116"/>
      <c r="Z21" s="116"/>
      <c r="AA21" s="116"/>
      <c r="AB21" s="121">
        <v>5</v>
      </c>
      <c r="AC21" s="381" t="s">
        <v>3</v>
      </c>
    </row>
    <row r="22" spans="2:31" ht="30.75" customHeight="1" x14ac:dyDescent="0.2">
      <c r="B22" s="47"/>
      <c r="C22" s="558" t="s">
        <v>130</v>
      </c>
      <c r="D22" s="559"/>
      <c r="E22" s="624" t="s">
        <v>141</v>
      </c>
      <c r="F22" s="625"/>
      <c r="G22" s="556" t="s">
        <v>144</v>
      </c>
      <c r="H22" s="629" t="s">
        <v>145</v>
      </c>
      <c r="I22" s="583" t="s">
        <v>146</v>
      </c>
      <c r="J22" s="644" t="s">
        <v>147</v>
      </c>
      <c r="K22" s="556" t="s">
        <v>148</v>
      </c>
      <c r="L22" s="585" t="s">
        <v>149</v>
      </c>
      <c r="M22" s="643" t="s">
        <v>150</v>
      </c>
      <c r="N22" s="641" t="s">
        <v>151</v>
      </c>
      <c r="O22" s="587" t="s">
        <v>152</v>
      </c>
      <c r="P22" s="587" t="s">
        <v>153</v>
      </c>
      <c r="Q22" s="556" t="s">
        <v>154</v>
      </c>
      <c r="R22" s="585" t="s">
        <v>155</v>
      </c>
      <c r="S22" s="558" t="s">
        <v>156</v>
      </c>
      <c r="T22" s="559"/>
      <c r="U22" s="47"/>
      <c r="V22" s="116"/>
      <c r="W22" s="116"/>
      <c r="X22" s="116"/>
      <c r="Y22" s="116"/>
      <c r="Z22" s="116"/>
      <c r="AA22" s="116"/>
      <c r="AB22" s="121">
        <v>6</v>
      </c>
      <c r="AC22" s="381" t="s">
        <v>4</v>
      </c>
    </row>
    <row r="23" spans="2:31" ht="34.5" customHeight="1" x14ac:dyDescent="0.2">
      <c r="B23" s="47"/>
      <c r="C23" s="560"/>
      <c r="D23" s="561"/>
      <c r="E23" s="556" t="s">
        <v>142</v>
      </c>
      <c r="F23" s="587" t="s">
        <v>143</v>
      </c>
      <c r="G23" s="607"/>
      <c r="H23" s="630"/>
      <c r="I23" s="584"/>
      <c r="J23" s="645"/>
      <c r="K23" s="615"/>
      <c r="L23" s="556"/>
      <c r="M23" s="641"/>
      <c r="N23" s="642"/>
      <c r="O23" s="557"/>
      <c r="P23" s="588"/>
      <c r="Q23" s="557"/>
      <c r="R23" s="556"/>
      <c r="S23" s="560"/>
      <c r="T23" s="561"/>
      <c r="U23" s="47"/>
      <c r="V23" s="116"/>
      <c r="W23" s="116"/>
      <c r="X23" s="116"/>
      <c r="Y23" s="116"/>
      <c r="Z23" s="116"/>
      <c r="AA23" s="116"/>
      <c r="AB23" s="121">
        <v>7</v>
      </c>
      <c r="AC23" s="381" t="s">
        <v>5</v>
      </c>
    </row>
    <row r="24" spans="2:31" s="80" customFormat="1" ht="15" customHeight="1" x14ac:dyDescent="0.2">
      <c r="B24" s="75"/>
      <c r="C24" s="562"/>
      <c r="D24" s="563"/>
      <c r="E24" s="608"/>
      <c r="F24" s="557"/>
      <c r="G24" s="608"/>
      <c r="H24" s="631"/>
      <c r="I24" s="94" t="s">
        <v>29</v>
      </c>
      <c r="J24" s="646"/>
      <c r="K24" s="557"/>
      <c r="L24" s="95" t="s">
        <v>30</v>
      </c>
      <c r="M24" s="95" t="s">
        <v>31</v>
      </c>
      <c r="N24" s="318" t="str">
        <f>IF('Foglio di base'!$I$41="","",'Foglio di base'!$I$41)</f>
        <v/>
      </c>
      <c r="O24" s="443"/>
      <c r="P24" s="443"/>
      <c r="Q24" s="443"/>
      <c r="R24" s="95" t="s">
        <v>99</v>
      </c>
      <c r="S24" s="562"/>
      <c r="T24" s="563"/>
      <c r="U24" s="75"/>
      <c r="V24" s="117"/>
      <c r="W24" s="117"/>
      <c r="X24" s="117"/>
      <c r="Y24" s="117"/>
      <c r="Z24" s="117"/>
      <c r="AA24" s="117"/>
      <c r="AB24" s="121">
        <v>8</v>
      </c>
      <c r="AC24" s="381" t="s">
        <v>112</v>
      </c>
      <c r="AD24" s="118"/>
      <c r="AE24" s="119"/>
    </row>
    <row r="25" spans="2:31" s="61" customFormat="1" x14ac:dyDescent="0.2">
      <c r="B25" s="27"/>
      <c r="C25" s="575"/>
      <c r="D25" s="575"/>
      <c r="E25" s="85">
        <v>1</v>
      </c>
      <c r="F25" s="85">
        <v>2</v>
      </c>
      <c r="G25" s="85">
        <v>3</v>
      </c>
      <c r="H25" s="91">
        <v>4</v>
      </c>
      <c r="I25" s="92">
        <v>5</v>
      </c>
      <c r="J25" s="93">
        <v>6</v>
      </c>
      <c r="K25" s="93">
        <v>7</v>
      </c>
      <c r="L25" s="85">
        <v>8</v>
      </c>
      <c r="M25" s="85">
        <v>9</v>
      </c>
      <c r="N25" s="85">
        <v>10</v>
      </c>
      <c r="O25" s="85">
        <v>11</v>
      </c>
      <c r="P25" s="85">
        <v>12</v>
      </c>
      <c r="Q25" s="85">
        <v>13</v>
      </c>
      <c r="R25" s="85">
        <v>14</v>
      </c>
      <c r="S25" s="580">
        <v>15</v>
      </c>
      <c r="T25" s="581"/>
      <c r="U25" s="27"/>
      <c r="V25" s="120" t="s">
        <v>16</v>
      </c>
      <c r="W25" s="120" t="s">
        <v>9</v>
      </c>
      <c r="X25" s="120" t="s">
        <v>17</v>
      </c>
      <c r="Y25" s="120"/>
      <c r="Z25" s="120"/>
      <c r="AA25" s="120"/>
      <c r="AB25" s="121">
        <v>9</v>
      </c>
      <c r="AC25" s="381" t="s">
        <v>113</v>
      </c>
      <c r="AD25" s="122"/>
      <c r="AE25" s="122"/>
    </row>
    <row r="26" spans="2:31" s="61" customFormat="1" ht="24" customHeight="1" x14ac:dyDescent="0.2">
      <c r="B26" s="27"/>
      <c r="C26" s="59">
        <v>1</v>
      </c>
      <c r="D26" s="76" t="s">
        <v>131</v>
      </c>
      <c r="E26" s="258"/>
      <c r="F26" s="258"/>
      <c r="G26" s="258"/>
      <c r="H26" s="8"/>
      <c r="I26" s="14">
        <f>IF(H26=0,(E26+F26+G26),IF((E26+F26+G26)&lt;1401,0,(E26+F26+G26-H26)))</f>
        <v>0</v>
      </c>
      <c r="J26" s="420"/>
      <c r="K26" s="259"/>
      <c r="L26" s="5">
        <f>E26+F26+J26+K26</f>
        <v>0</v>
      </c>
      <c r="M26" s="39"/>
      <c r="N26" s="421"/>
      <c r="O26" s="258">
        <f>IF($O$24="",0,ROUND(($I26*$O$24%)/5,2)*5)</f>
        <v>0</v>
      </c>
      <c r="P26" s="258">
        <f>IF($P$24="",0,ROUND(($I26*$P$24%)/5,2)*5)</f>
        <v>0</v>
      </c>
      <c r="Q26" s="258">
        <f>IF($Q$24="",0,ROUND(($I26*$Q$24%)/5,2)*5)</f>
        <v>0</v>
      </c>
      <c r="R26" s="5">
        <f>L26-M26-N26-O26-P26-Q26</f>
        <v>0</v>
      </c>
      <c r="S26" s="573"/>
      <c r="T26" s="574"/>
      <c r="U26" s="27"/>
      <c r="V26" s="382">
        <f>12*$S$6+1</f>
        <v>24301</v>
      </c>
      <c r="W26" s="383">
        <f>IF($V26&gt;$V$9,1,0)</f>
        <v>1</v>
      </c>
      <c r="X26" s="383">
        <f t="shared" ref="X26:X37" si="0">IF($K$17="",6.375,IF(W26=0,6.375,5.275))</f>
        <v>6.375</v>
      </c>
      <c r="Y26" s="120" t="str">
        <f>IF((E26+F26+G26)=0,"",1)</f>
        <v/>
      </c>
      <c r="Z26" s="120"/>
      <c r="AA26" s="120"/>
      <c r="AB26" s="121">
        <v>10</v>
      </c>
      <c r="AC26" s="381" t="s">
        <v>114</v>
      </c>
      <c r="AD26" s="122"/>
      <c r="AE26" s="122"/>
    </row>
    <row r="27" spans="2:31" s="61" customFormat="1" ht="24" customHeight="1" x14ac:dyDescent="0.2">
      <c r="B27" s="27"/>
      <c r="C27" s="85">
        <v>2</v>
      </c>
      <c r="D27" s="77" t="s">
        <v>0</v>
      </c>
      <c r="E27" s="258"/>
      <c r="F27" s="258"/>
      <c r="G27" s="258"/>
      <c r="H27" s="8"/>
      <c r="I27" s="14">
        <f>IF(H27=0,(E27+F27+G27),IF((E27+F27+G27)&lt;1401,0,(E27+F27+G27-H27)))</f>
        <v>0</v>
      </c>
      <c r="J27" s="420"/>
      <c r="K27" s="259"/>
      <c r="L27" s="39">
        <f>E27+F27+J27+K27</f>
        <v>0</v>
      </c>
      <c r="M27" s="39"/>
      <c r="N27" s="421"/>
      <c r="O27" s="258">
        <f t="shared" ref="O27:O37" si="1">IF($O$24="",0,ROUND(($I27*$O$24%)/5,2)*5)</f>
        <v>0</v>
      </c>
      <c r="P27" s="258">
        <f t="shared" ref="P27:P37" si="2">IF($P$24="",0,ROUND(($I27*$P$24%)/5,2)*5)</f>
        <v>0</v>
      </c>
      <c r="Q27" s="258">
        <f t="shared" ref="Q27:Q37" si="3">IF($Q$24="",0,ROUND(($I27*$Q$24%)/5,2)*5)</f>
        <v>0</v>
      </c>
      <c r="R27" s="5">
        <f t="shared" ref="R27:R37" si="4">L27-M27-N27-O27-P27-Q27</f>
        <v>0</v>
      </c>
      <c r="S27" s="573"/>
      <c r="T27" s="574"/>
      <c r="U27" s="27"/>
      <c r="V27" s="382">
        <f>12*$S$6+2</f>
        <v>24302</v>
      </c>
      <c r="W27" s="383">
        <f t="shared" ref="W27:W37" si="5">IF($V27&gt;$V$9,1,0)</f>
        <v>1</v>
      </c>
      <c r="X27" s="383">
        <f t="shared" si="0"/>
        <v>6.375</v>
      </c>
      <c r="Y27" s="120" t="str">
        <f>IF((E27+F27+G27)=0,"",2)</f>
        <v/>
      </c>
      <c r="Z27" s="120"/>
      <c r="AA27" s="120"/>
      <c r="AB27" s="121">
        <v>11</v>
      </c>
      <c r="AC27" s="381" t="s">
        <v>115</v>
      </c>
      <c r="AD27" s="122"/>
      <c r="AE27" s="122"/>
    </row>
    <row r="28" spans="2:31" s="61" customFormat="1" ht="24" customHeight="1" x14ac:dyDescent="0.2">
      <c r="B28" s="27"/>
      <c r="C28" s="85">
        <v>3</v>
      </c>
      <c r="D28" s="77" t="s">
        <v>132</v>
      </c>
      <c r="E28" s="258"/>
      <c r="F28" s="258"/>
      <c r="G28" s="258"/>
      <c r="H28" s="8"/>
      <c r="I28" s="14">
        <f t="shared" ref="I28:I37" si="6">IF(H28=0,(E28+F28+G28),IF((E28+F28+G28)&lt;1401,0,(E28+F28+G28-H28)))</f>
        <v>0</v>
      </c>
      <c r="J28" s="420"/>
      <c r="K28" s="259"/>
      <c r="L28" s="39">
        <f t="shared" ref="L28:L37" si="7">E28+F28+J28+K28</f>
        <v>0</v>
      </c>
      <c r="M28" s="39"/>
      <c r="N28" s="421"/>
      <c r="O28" s="258">
        <f t="shared" si="1"/>
        <v>0</v>
      </c>
      <c r="P28" s="258">
        <f t="shared" si="2"/>
        <v>0</v>
      </c>
      <c r="Q28" s="258">
        <f t="shared" si="3"/>
        <v>0</v>
      </c>
      <c r="R28" s="5">
        <f t="shared" si="4"/>
        <v>0</v>
      </c>
      <c r="S28" s="573"/>
      <c r="T28" s="574"/>
      <c r="U28" s="27"/>
      <c r="V28" s="382">
        <f>12*$S$6+3</f>
        <v>24303</v>
      </c>
      <c r="W28" s="383">
        <f t="shared" si="5"/>
        <v>1</v>
      </c>
      <c r="X28" s="383">
        <f t="shared" si="0"/>
        <v>6.375</v>
      </c>
      <c r="Y28" s="120" t="str">
        <f>IF((E28+F28+G28)=0,"",3)</f>
        <v/>
      </c>
      <c r="Z28" s="120"/>
      <c r="AA28" s="120"/>
      <c r="AB28" s="121">
        <v>12</v>
      </c>
      <c r="AC28" s="381" t="s">
        <v>116</v>
      </c>
      <c r="AD28" s="122"/>
      <c r="AE28" s="122"/>
    </row>
    <row r="29" spans="2:31" s="61" customFormat="1" ht="24" customHeight="1" x14ac:dyDescent="0.2">
      <c r="B29" s="27"/>
      <c r="C29" s="85">
        <v>4</v>
      </c>
      <c r="D29" s="77" t="s">
        <v>133</v>
      </c>
      <c r="E29" s="258"/>
      <c r="F29" s="258"/>
      <c r="G29" s="258"/>
      <c r="H29" s="8"/>
      <c r="I29" s="14">
        <f t="shared" si="6"/>
        <v>0</v>
      </c>
      <c r="J29" s="420"/>
      <c r="K29" s="259"/>
      <c r="L29" s="39">
        <f t="shared" si="7"/>
        <v>0</v>
      </c>
      <c r="M29" s="39"/>
      <c r="N29" s="421"/>
      <c r="O29" s="258">
        <f t="shared" si="1"/>
        <v>0</v>
      </c>
      <c r="P29" s="258">
        <f t="shared" si="2"/>
        <v>0</v>
      </c>
      <c r="Q29" s="258">
        <f t="shared" si="3"/>
        <v>0</v>
      </c>
      <c r="R29" s="5">
        <f t="shared" si="4"/>
        <v>0</v>
      </c>
      <c r="S29" s="573"/>
      <c r="T29" s="574"/>
      <c r="U29" s="27"/>
      <c r="V29" s="382">
        <f>12*$S$6+4</f>
        <v>24304</v>
      </c>
      <c r="W29" s="383">
        <f t="shared" si="5"/>
        <v>1</v>
      </c>
      <c r="X29" s="383">
        <f t="shared" si="0"/>
        <v>6.375</v>
      </c>
      <c r="Y29" s="120" t="str">
        <f>IF((E29+F29+G29)=0,"",4)</f>
        <v/>
      </c>
      <c r="Z29" s="120"/>
      <c r="AA29" s="120"/>
      <c r="AB29" s="121"/>
      <c r="AC29" s="115"/>
      <c r="AD29" s="122"/>
      <c r="AE29" s="122"/>
    </row>
    <row r="30" spans="2:31" s="61" customFormat="1" ht="24" customHeight="1" x14ac:dyDescent="0.2">
      <c r="B30" s="27"/>
      <c r="C30" s="85">
        <v>5</v>
      </c>
      <c r="D30" s="77" t="s">
        <v>134</v>
      </c>
      <c r="E30" s="258"/>
      <c r="F30" s="258"/>
      <c r="G30" s="258"/>
      <c r="H30" s="8"/>
      <c r="I30" s="14">
        <f t="shared" si="6"/>
        <v>0</v>
      </c>
      <c r="J30" s="420"/>
      <c r="K30" s="259"/>
      <c r="L30" s="39">
        <f t="shared" si="7"/>
        <v>0</v>
      </c>
      <c r="M30" s="39"/>
      <c r="N30" s="421"/>
      <c r="O30" s="258">
        <f t="shared" si="1"/>
        <v>0</v>
      </c>
      <c r="P30" s="258">
        <f t="shared" si="2"/>
        <v>0</v>
      </c>
      <c r="Q30" s="258">
        <f t="shared" si="3"/>
        <v>0</v>
      </c>
      <c r="R30" s="5">
        <f t="shared" si="4"/>
        <v>0</v>
      </c>
      <c r="S30" s="573"/>
      <c r="T30" s="574"/>
      <c r="U30" s="27"/>
      <c r="V30" s="382">
        <f>12*$S$6+5</f>
        <v>24305</v>
      </c>
      <c r="W30" s="383">
        <f t="shared" si="5"/>
        <v>1</v>
      </c>
      <c r="X30" s="383">
        <f t="shared" si="0"/>
        <v>6.375</v>
      </c>
      <c r="Y30" s="120" t="str">
        <f>IF((E30+F30+G30)=0,"",5)</f>
        <v/>
      </c>
      <c r="Z30" s="120"/>
      <c r="AA30" s="120"/>
      <c r="AB30" s="121"/>
      <c r="AC30" s="121"/>
      <c r="AD30" s="122"/>
      <c r="AE30" s="122"/>
    </row>
    <row r="31" spans="2:31" s="61" customFormat="1" ht="24" customHeight="1" x14ac:dyDescent="0.2">
      <c r="B31" s="27"/>
      <c r="C31" s="85">
        <v>6</v>
      </c>
      <c r="D31" s="77" t="s">
        <v>135</v>
      </c>
      <c r="E31" s="258"/>
      <c r="F31" s="258"/>
      <c r="G31" s="258"/>
      <c r="H31" s="8"/>
      <c r="I31" s="14">
        <f t="shared" si="6"/>
        <v>0</v>
      </c>
      <c r="J31" s="420"/>
      <c r="K31" s="259"/>
      <c r="L31" s="39">
        <f t="shared" si="7"/>
        <v>0</v>
      </c>
      <c r="M31" s="39"/>
      <c r="N31" s="421"/>
      <c r="O31" s="258">
        <f t="shared" si="1"/>
        <v>0</v>
      </c>
      <c r="P31" s="258">
        <f t="shared" si="2"/>
        <v>0</v>
      </c>
      <c r="Q31" s="258">
        <f t="shared" si="3"/>
        <v>0</v>
      </c>
      <c r="R31" s="5">
        <f t="shared" si="4"/>
        <v>0</v>
      </c>
      <c r="S31" s="573"/>
      <c r="T31" s="574"/>
      <c r="U31" s="27"/>
      <c r="V31" s="382">
        <f>12*$S$6+6</f>
        <v>24306</v>
      </c>
      <c r="W31" s="383">
        <f t="shared" si="5"/>
        <v>1</v>
      </c>
      <c r="X31" s="383">
        <f t="shared" si="0"/>
        <v>6.375</v>
      </c>
      <c r="Y31" s="120" t="str">
        <f>IF((E31+F31+G31)=0,"",6)</f>
        <v/>
      </c>
      <c r="Z31" s="120"/>
      <c r="AA31" s="120"/>
      <c r="AB31" s="121"/>
      <c r="AC31" s="121"/>
      <c r="AD31" s="122"/>
      <c r="AE31" s="122"/>
    </row>
    <row r="32" spans="2:31" s="61" customFormat="1" ht="24" customHeight="1" x14ac:dyDescent="0.2">
      <c r="B32" s="27"/>
      <c r="C32" s="85">
        <v>7</v>
      </c>
      <c r="D32" s="77" t="s">
        <v>136</v>
      </c>
      <c r="E32" s="258"/>
      <c r="F32" s="258"/>
      <c r="G32" s="258"/>
      <c r="H32" s="8"/>
      <c r="I32" s="14">
        <f t="shared" si="6"/>
        <v>0</v>
      </c>
      <c r="J32" s="420"/>
      <c r="K32" s="259"/>
      <c r="L32" s="39">
        <f t="shared" si="7"/>
        <v>0</v>
      </c>
      <c r="M32" s="39"/>
      <c r="N32" s="421"/>
      <c r="O32" s="258">
        <f t="shared" si="1"/>
        <v>0</v>
      </c>
      <c r="P32" s="258">
        <f t="shared" si="2"/>
        <v>0</v>
      </c>
      <c r="Q32" s="258">
        <f t="shared" si="3"/>
        <v>0</v>
      </c>
      <c r="R32" s="5">
        <f t="shared" si="4"/>
        <v>0</v>
      </c>
      <c r="S32" s="573"/>
      <c r="T32" s="574"/>
      <c r="U32" s="27"/>
      <c r="V32" s="382">
        <f>12*$S$6+7</f>
        <v>24307</v>
      </c>
      <c r="W32" s="383">
        <f t="shared" si="5"/>
        <v>1</v>
      </c>
      <c r="X32" s="383">
        <f t="shared" si="0"/>
        <v>6.375</v>
      </c>
      <c r="Y32" s="120" t="str">
        <f>IF((E32+F32+G32)=0,"",7)</f>
        <v/>
      </c>
      <c r="Z32" s="120"/>
      <c r="AA32" s="120"/>
      <c r="AB32" s="121"/>
      <c r="AC32" s="121"/>
      <c r="AD32" s="122"/>
      <c r="AE32" s="122"/>
    </row>
    <row r="33" spans="1:31" s="61" customFormat="1" ht="24" customHeight="1" x14ac:dyDescent="0.2">
      <c r="B33" s="27"/>
      <c r="C33" s="85">
        <v>8</v>
      </c>
      <c r="D33" s="77" t="s">
        <v>137</v>
      </c>
      <c r="E33" s="258"/>
      <c r="F33" s="258"/>
      <c r="G33" s="258"/>
      <c r="H33" s="8"/>
      <c r="I33" s="14">
        <f t="shared" si="6"/>
        <v>0</v>
      </c>
      <c r="J33" s="420"/>
      <c r="K33" s="259"/>
      <c r="L33" s="39">
        <f t="shared" si="7"/>
        <v>0</v>
      </c>
      <c r="M33" s="39"/>
      <c r="N33" s="421"/>
      <c r="O33" s="258">
        <f t="shared" si="1"/>
        <v>0</v>
      </c>
      <c r="P33" s="258">
        <f t="shared" si="2"/>
        <v>0</v>
      </c>
      <c r="Q33" s="258">
        <f t="shared" si="3"/>
        <v>0</v>
      </c>
      <c r="R33" s="5">
        <f t="shared" si="4"/>
        <v>0</v>
      </c>
      <c r="S33" s="573"/>
      <c r="T33" s="574"/>
      <c r="U33" s="27"/>
      <c r="V33" s="382">
        <f>12*$S$6+8</f>
        <v>24308</v>
      </c>
      <c r="W33" s="383">
        <f t="shared" si="5"/>
        <v>1</v>
      </c>
      <c r="X33" s="383">
        <f t="shared" si="0"/>
        <v>6.375</v>
      </c>
      <c r="Y33" s="120" t="str">
        <f>IF((E33+F33+G33)=0,"",8)</f>
        <v/>
      </c>
      <c r="Z33" s="120"/>
      <c r="AA33" s="120"/>
      <c r="AB33" s="121"/>
      <c r="AC33" s="121"/>
      <c r="AD33" s="122"/>
      <c r="AE33" s="122"/>
    </row>
    <row r="34" spans="1:31" s="61" customFormat="1" ht="24" customHeight="1" x14ac:dyDescent="0.2">
      <c r="B34" s="27"/>
      <c r="C34" s="85">
        <v>9</v>
      </c>
      <c r="D34" s="77" t="s">
        <v>138</v>
      </c>
      <c r="E34" s="258"/>
      <c r="F34" s="258"/>
      <c r="G34" s="258"/>
      <c r="H34" s="8"/>
      <c r="I34" s="14">
        <f t="shared" si="6"/>
        <v>0</v>
      </c>
      <c r="J34" s="420"/>
      <c r="K34" s="259"/>
      <c r="L34" s="39">
        <f t="shared" si="7"/>
        <v>0</v>
      </c>
      <c r="M34" s="39"/>
      <c r="N34" s="421"/>
      <c r="O34" s="258">
        <f t="shared" si="1"/>
        <v>0</v>
      </c>
      <c r="P34" s="258">
        <f t="shared" si="2"/>
        <v>0</v>
      </c>
      <c r="Q34" s="258">
        <f t="shared" si="3"/>
        <v>0</v>
      </c>
      <c r="R34" s="5">
        <f t="shared" si="4"/>
        <v>0</v>
      </c>
      <c r="S34" s="573"/>
      <c r="T34" s="574"/>
      <c r="U34" s="27"/>
      <c r="V34" s="382">
        <f>12*$S$6+9</f>
        <v>24309</v>
      </c>
      <c r="W34" s="383">
        <f t="shared" si="5"/>
        <v>1</v>
      </c>
      <c r="X34" s="383">
        <f t="shared" si="0"/>
        <v>6.375</v>
      </c>
      <c r="Y34" s="120" t="str">
        <f>IF((E34+F34+G34)=0,"",9)</f>
        <v/>
      </c>
      <c r="Z34" s="120"/>
      <c r="AA34" s="120"/>
      <c r="AB34" s="121"/>
      <c r="AC34" s="121"/>
      <c r="AD34" s="122"/>
      <c r="AE34" s="122"/>
    </row>
    <row r="35" spans="1:31" s="61" customFormat="1" ht="24" customHeight="1" x14ac:dyDescent="0.2">
      <c r="B35" s="27"/>
      <c r="C35" s="85">
        <v>10</v>
      </c>
      <c r="D35" s="77" t="s">
        <v>139</v>
      </c>
      <c r="E35" s="258"/>
      <c r="F35" s="258"/>
      <c r="G35" s="258"/>
      <c r="H35" s="8"/>
      <c r="I35" s="14">
        <f t="shared" si="6"/>
        <v>0</v>
      </c>
      <c r="J35" s="420"/>
      <c r="K35" s="259"/>
      <c r="L35" s="39">
        <f t="shared" si="7"/>
        <v>0</v>
      </c>
      <c r="M35" s="39"/>
      <c r="N35" s="421"/>
      <c r="O35" s="258">
        <f t="shared" si="1"/>
        <v>0</v>
      </c>
      <c r="P35" s="258">
        <f t="shared" si="2"/>
        <v>0</v>
      </c>
      <c r="Q35" s="258">
        <f t="shared" si="3"/>
        <v>0</v>
      </c>
      <c r="R35" s="5">
        <f t="shared" si="4"/>
        <v>0</v>
      </c>
      <c r="S35" s="573"/>
      <c r="T35" s="574"/>
      <c r="U35" s="27"/>
      <c r="V35" s="382">
        <f>12*$S$6+10</f>
        <v>24310</v>
      </c>
      <c r="W35" s="383">
        <f t="shared" si="5"/>
        <v>1</v>
      </c>
      <c r="X35" s="383">
        <f t="shared" si="0"/>
        <v>6.375</v>
      </c>
      <c r="Y35" s="120" t="str">
        <f>IF((E35+F35+G35)=0,"",10)</f>
        <v/>
      </c>
      <c r="Z35" s="120"/>
      <c r="AA35" s="120"/>
      <c r="AB35" s="121"/>
      <c r="AC35" s="121"/>
      <c r="AD35" s="122"/>
      <c r="AE35" s="122"/>
    </row>
    <row r="36" spans="1:31" s="61" customFormat="1" ht="24" customHeight="1" x14ac:dyDescent="0.2">
      <c r="B36" s="27"/>
      <c r="C36" s="85">
        <v>11</v>
      </c>
      <c r="D36" s="77" t="s">
        <v>6</v>
      </c>
      <c r="E36" s="258"/>
      <c r="F36" s="258"/>
      <c r="G36" s="258"/>
      <c r="H36" s="8"/>
      <c r="I36" s="14">
        <f t="shared" si="6"/>
        <v>0</v>
      </c>
      <c r="J36" s="420"/>
      <c r="K36" s="259"/>
      <c r="L36" s="39">
        <f t="shared" si="7"/>
        <v>0</v>
      </c>
      <c r="M36" s="39"/>
      <c r="N36" s="421"/>
      <c r="O36" s="258">
        <f t="shared" si="1"/>
        <v>0</v>
      </c>
      <c r="P36" s="258">
        <f t="shared" si="2"/>
        <v>0</v>
      </c>
      <c r="Q36" s="258">
        <f t="shared" si="3"/>
        <v>0</v>
      </c>
      <c r="R36" s="5">
        <f t="shared" si="4"/>
        <v>0</v>
      </c>
      <c r="S36" s="573"/>
      <c r="T36" s="574"/>
      <c r="U36" s="27"/>
      <c r="V36" s="382">
        <f>12*$S$6+11</f>
        <v>24311</v>
      </c>
      <c r="W36" s="383">
        <f t="shared" si="5"/>
        <v>1</v>
      </c>
      <c r="X36" s="383">
        <f t="shared" si="0"/>
        <v>6.375</v>
      </c>
      <c r="Y36" s="120" t="str">
        <f>IF((E36+F36+G36)=0,"",11)</f>
        <v/>
      </c>
      <c r="Z36" s="120"/>
      <c r="AA36" s="120"/>
      <c r="AB36" s="121"/>
      <c r="AC36" s="121"/>
      <c r="AD36" s="122"/>
      <c r="AE36" s="122"/>
    </row>
    <row r="37" spans="1:31" s="61" customFormat="1" ht="24" customHeight="1" thickBot="1" x14ac:dyDescent="0.25">
      <c r="B37" s="27"/>
      <c r="C37" s="85">
        <v>12</v>
      </c>
      <c r="D37" s="78" t="s">
        <v>140</v>
      </c>
      <c r="E37" s="258"/>
      <c r="F37" s="258"/>
      <c r="G37" s="258"/>
      <c r="H37" s="8"/>
      <c r="I37" s="90">
        <f t="shared" si="6"/>
        <v>0</v>
      </c>
      <c r="J37" s="420"/>
      <c r="K37" s="259"/>
      <c r="L37" s="39">
        <f t="shared" si="7"/>
        <v>0</v>
      </c>
      <c r="M37" s="39"/>
      <c r="N37" s="421"/>
      <c r="O37" s="258">
        <f t="shared" si="1"/>
        <v>0</v>
      </c>
      <c r="P37" s="258">
        <f t="shared" si="2"/>
        <v>0</v>
      </c>
      <c r="Q37" s="258">
        <f t="shared" si="3"/>
        <v>0</v>
      </c>
      <c r="R37" s="5">
        <f t="shared" si="4"/>
        <v>0</v>
      </c>
      <c r="S37" s="573"/>
      <c r="T37" s="574"/>
      <c r="U37" s="27"/>
      <c r="V37" s="382">
        <f>12*$S$6+12</f>
        <v>24312</v>
      </c>
      <c r="W37" s="383">
        <f t="shared" si="5"/>
        <v>1</v>
      </c>
      <c r="X37" s="383">
        <f t="shared" si="0"/>
        <v>6.375</v>
      </c>
      <c r="Y37" s="120" t="str">
        <f>IF((E37+F37+G37)=0,"",12)</f>
        <v/>
      </c>
      <c r="Z37" s="120"/>
      <c r="AA37" s="120"/>
      <c r="AB37" s="121"/>
      <c r="AC37" s="121"/>
      <c r="AD37" s="122"/>
      <c r="AE37" s="122"/>
    </row>
    <row r="38" spans="1:31" s="66" customFormat="1" ht="16.5" customHeight="1" x14ac:dyDescent="0.2">
      <c r="B38" s="27"/>
      <c r="C38" s="62"/>
      <c r="D38" s="63"/>
      <c r="E38" s="64"/>
      <c r="F38" s="64"/>
      <c r="G38" s="64"/>
      <c r="H38" s="43"/>
      <c r="I38" s="40"/>
      <c r="J38" s="45"/>
      <c r="K38" s="65"/>
      <c r="L38" s="43"/>
      <c r="M38" s="44"/>
      <c r="N38" s="64"/>
      <c r="O38" s="64"/>
      <c r="P38" s="64"/>
      <c r="Q38" s="64"/>
      <c r="R38" s="43"/>
      <c r="S38" s="579"/>
      <c r="T38" s="579"/>
      <c r="U38" s="27"/>
      <c r="V38" s="208"/>
      <c r="W38" s="209"/>
      <c r="X38" s="120"/>
      <c r="Y38" s="120"/>
      <c r="Z38" s="120"/>
      <c r="AA38" s="120"/>
      <c r="AB38" s="123"/>
      <c r="AC38" s="123"/>
      <c r="AD38" s="124"/>
      <c r="AE38" s="124"/>
    </row>
    <row r="39" spans="1:31" s="66" customFormat="1" ht="16.5" customHeight="1" thickBot="1" x14ac:dyDescent="0.25">
      <c r="B39" s="27"/>
      <c r="C39" s="67"/>
      <c r="D39" s="68"/>
      <c r="E39" s="69"/>
      <c r="F39" s="69"/>
      <c r="G39" s="69"/>
      <c r="H39" s="40"/>
      <c r="I39" s="40"/>
      <c r="J39" s="42"/>
      <c r="K39" s="70"/>
      <c r="L39" s="40"/>
      <c r="M39" s="41"/>
      <c r="N39" s="69"/>
      <c r="O39" s="69"/>
      <c r="P39" s="69"/>
      <c r="Q39" s="69"/>
      <c r="R39" s="40"/>
      <c r="S39" s="582"/>
      <c r="T39" s="582"/>
      <c r="U39" s="27"/>
      <c r="V39" s="208"/>
      <c r="W39" s="209"/>
      <c r="X39" s="120"/>
      <c r="Y39" s="120"/>
      <c r="Z39" s="120"/>
      <c r="AA39" s="120"/>
      <c r="AB39" s="123"/>
      <c r="AC39" s="123"/>
      <c r="AD39" s="124"/>
      <c r="AE39" s="124"/>
    </row>
    <row r="40" spans="1:31" ht="22.5" customHeight="1" thickBot="1" x14ac:dyDescent="0.25">
      <c r="B40" s="47"/>
      <c r="C40" s="622" t="s">
        <v>159</v>
      </c>
      <c r="D40" s="623"/>
      <c r="E40" s="6">
        <f t="shared" ref="E40:L40" si="8">SUM(E26:E37)</f>
        <v>0</v>
      </c>
      <c r="F40" s="6">
        <f t="shared" si="8"/>
        <v>0</v>
      </c>
      <c r="G40" s="71">
        <f t="shared" si="8"/>
        <v>0</v>
      </c>
      <c r="H40" s="71">
        <f t="shared" si="8"/>
        <v>0</v>
      </c>
      <c r="I40" s="72">
        <f>IF((E40+F40+G40-H40)&lt;0,0,IF(Y17="2b",0,(E40+F40+G40-H40)))</f>
        <v>0</v>
      </c>
      <c r="J40" s="60">
        <f t="shared" si="8"/>
        <v>0</v>
      </c>
      <c r="K40" s="60">
        <f t="shared" si="8"/>
        <v>0</v>
      </c>
      <c r="L40" s="6">
        <f t="shared" si="8"/>
        <v>0</v>
      </c>
      <c r="M40" s="6">
        <f>IF(I40=0,0,SUM(M26:M39))</f>
        <v>0</v>
      </c>
      <c r="N40" s="6">
        <f>SUM(N26:N37)</f>
        <v>0</v>
      </c>
      <c r="O40" s="6">
        <f>SUM(O26:O37)</f>
        <v>0</v>
      </c>
      <c r="P40" s="6">
        <f>SUM(P26:P37)</f>
        <v>0</v>
      </c>
      <c r="Q40" s="6">
        <f>SUM(Q26:Q37)</f>
        <v>0</v>
      </c>
      <c r="R40" s="6">
        <f>L40-SUM(M40:Q40)</f>
        <v>0</v>
      </c>
      <c r="S40" s="573"/>
      <c r="T40" s="574"/>
      <c r="U40" s="47"/>
      <c r="V40" s="210"/>
      <c r="W40" s="120"/>
      <c r="X40" s="120"/>
      <c r="Y40" s="120"/>
      <c r="Z40" s="120"/>
      <c r="AA40" s="120"/>
    </row>
    <row r="41" spans="1:31" ht="9.75" customHeight="1" x14ac:dyDescent="0.25">
      <c r="B41" s="47"/>
      <c r="C41" s="73"/>
      <c r="D41" s="51"/>
      <c r="E41" s="47"/>
      <c r="F41" s="47"/>
      <c r="G41" s="47"/>
      <c r="H41" s="47"/>
      <c r="I41" s="47"/>
      <c r="J41" s="47"/>
      <c r="K41" s="47"/>
      <c r="L41" s="47"/>
      <c r="M41" s="47"/>
      <c r="N41" s="47"/>
      <c r="O41" s="47"/>
      <c r="P41" s="47"/>
      <c r="Q41" s="47"/>
      <c r="R41" s="74"/>
      <c r="S41" s="74"/>
      <c r="T41" s="74"/>
      <c r="U41" s="47"/>
      <c r="W41" s="114">
        <f>SUM(W26:W40)</f>
        <v>12</v>
      </c>
      <c r="X41" s="120">
        <f>IF($K$17="",6.375,IF(W41=0,6.375,5.275))</f>
        <v>6.375</v>
      </c>
      <c r="Y41" s="120"/>
      <c r="Z41" s="120"/>
      <c r="AA41" s="120"/>
    </row>
    <row r="42" spans="1:31" s="103" customFormat="1" ht="15.75" customHeight="1" x14ac:dyDescent="0.2">
      <c r="B42" s="104"/>
      <c r="C42" s="105" t="s">
        <v>160</v>
      </c>
      <c r="D42" s="106"/>
      <c r="E42" s="105"/>
      <c r="F42" s="105"/>
      <c r="G42" s="107"/>
      <c r="H42" s="107"/>
      <c r="I42" s="107"/>
      <c r="J42" s="107"/>
      <c r="K42" s="107"/>
      <c r="L42" s="105"/>
      <c r="M42" s="105" t="s">
        <v>162</v>
      </c>
      <c r="N42" s="105"/>
      <c r="O42" s="105"/>
      <c r="P42" s="105"/>
      <c r="Q42" s="105" t="s">
        <v>163</v>
      </c>
      <c r="R42" s="104"/>
      <c r="S42" s="104"/>
      <c r="T42" s="104"/>
      <c r="U42" s="104"/>
      <c r="V42" s="125"/>
      <c r="W42" s="125" t="s">
        <v>19</v>
      </c>
      <c r="X42" s="125"/>
      <c r="Y42" s="125"/>
      <c r="Z42" s="125"/>
      <c r="AA42" s="125"/>
      <c r="AB42" s="126"/>
      <c r="AC42" s="126"/>
      <c r="AD42" s="125"/>
      <c r="AE42" s="125"/>
    </row>
    <row r="43" spans="1:31" ht="15" customHeight="1" x14ac:dyDescent="0.2">
      <c r="B43" s="47"/>
      <c r="C43" s="616"/>
      <c r="D43" s="617"/>
      <c r="E43" s="617"/>
      <c r="F43" s="617"/>
      <c r="G43" s="617"/>
      <c r="H43" s="617"/>
      <c r="I43" s="617"/>
      <c r="J43" s="617"/>
      <c r="K43" s="618"/>
      <c r="L43" s="49"/>
      <c r="M43" s="600"/>
      <c r="N43" s="601"/>
      <c r="O43" s="47"/>
      <c r="P43" s="47"/>
      <c r="Q43" s="564"/>
      <c r="R43" s="565"/>
      <c r="S43" s="565"/>
      <c r="T43" s="566"/>
      <c r="U43" s="47"/>
    </row>
    <row r="44" spans="1:31" ht="15" customHeight="1" x14ac:dyDescent="0.2">
      <c r="B44" s="47"/>
      <c r="C44" s="619"/>
      <c r="D44" s="620"/>
      <c r="E44" s="620"/>
      <c r="F44" s="620"/>
      <c r="G44" s="620"/>
      <c r="H44" s="620"/>
      <c r="I44" s="620"/>
      <c r="J44" s="620"/>
      <c r="K44" s="621"/>
      <c r="L44" s="49"/>
      <c r="M44" s="602"/>
      <c r="N44" s="603"/>
      <c r="O44" s="47"/>
      <c r="P44" s="47"/>
      <c r="Q44" s="567"/>
      <c r="R44" s="568"/>
      <c r="S44" s="568"/>
      <c r="T44" s="569"/>
      <c r="U44" s="47"/>
    </row>
    <row r="45" spans="1:31" ht="15" customHeight="1" x14ac:dyDescent="0.2">
      <c r="B45" s="47"/>
      <c r="C45" s="576"/>
      <c r="D45" s="577"/>
      <c r="E45" s="577"/>
      <c r="F45" s="577"/>
      <c r="G45" s="577"/>
      <c r="H45" s="577"/>
      <c r="I45" s="577"/>
      <c r="J45" s="577"/>
      <c r="K45" s="578"/>
      <c r="L45" s="47"/>
      <c r="M45" s="604"/>
      <c r="N45" s="605"/>
      <c r="O45" s="47"/>
      <c r="P45" s="47"/>
      <c r="Q45" s="570"/>
      <c r="R45" s="571"/>
      <c r="S45" s="571"/>
      <c r="T45" s="572"/>
      <c r="U45" s="47"/>
    </row>
    <row r="46" spans="1:31" ht="7.5" customHeight="1" x14ac:dyDescent="0.2">
      <c r="B46" s="47"/>
      <c r="C46" s="319"/>
      <c r="D46" s="319"/>
      <c r="E46" s="319"/>
      <c r="F46" s="319"/>
      <c r="G46" s="319"/>
      <c r="H46" s="319"/>
      <c r="I46" s="319"/>
      <c r="J46" s="319"/>
      <c r="K46" s="319"/>
      <c r="L46" s="52"/>
      <c r="M46" s="257"/>
      <c r="N46" s="257"/>
      <c r="O46" s="52"/>
      <c r="P46" s="320"/>
      <c r="Q46" s="320"/>
      <c r="R46" s="320"/>
      <c r="S46" s="320"/>
      <c r="T46" s="320"/>
      <c r="U46" s="47"/>
    </row>
    <row r="47" spans="1:31" ht="11.25" customHeight="1" x14ac:dyDescent="0.2">
      <c r="B47" s="47"/>
      <c r="C47" s="434" t="s">
        <v>161</v>
      </c>
      <c r="D47" s="47"/>
      <c r="E47" s="47"/>
      <c r="F47" s="47"/>
      <c r="G47" s="47"/>
      <c r="H47" s="47"/>
      <c r="I47" s="47"/>
      <c r="J47" s="47"/>
      <c r="K47" s="47"/>
      <c r="L47" s="47"/>
      <c r="M47" s="47"/>
      <c r="N47" s="47"/>
      <c r="O47" s="47"/>
      <c r="P47" s="47"/>
      <c r="Q47" s="47"/>
      <c r="R47" s="47"/>
      <c r="S47" s="47"/>
      <c r="T47" s="447" t="str">
        <f>'Foglio di base'!N43</f>
        <v>© medisuisse 2025</v>
      </c>
      <c r="U47" s="47"/>
    </row>
    <row r="48" spans="1:31" s="79" customFormat="1" ht="2.25" customHeight="1" x14ac:dyDescent="0.2">
      <c r="A48" s="4"/>
      <c r="B48" s="47"/>
      <c r="C48" s="47"/>
      <c r="D48" s="47"/>
      <c r="E48" s="47"/>
      <c r="F48" s="47"/>
      <c r="G48" s="47"/>
      <c r="H48" s="47"/>
      <c r="I48" s="47"/>
      <c r="J48" s="47"/>
      <c r="K48" s="47"/>
      <c r="L48" s="47"/>
      <c r="M48" s="47"/>
      <c r="N48" s="47"/>
      <c r="O48" s="47"/>
      <c r="P48" s="47"/>
      <c r="Q48" s="47"/>
      <c r="R48" s="47"/>
      <c r="S48" s="47"/>
      <c r="T48" s="47"/>
      <c r="U48" s="47"/>
      <c r="V48" s="114"/>
      <c r="W48" s="114"/>
      <c r="X48" s="114"/>
      <c r="Y48" s="114"/>
      <c r="Z48" s="114"/>
      <c r="AA48" s="114"/>
      <c r="AB48" s="115"/>
      <c r="AC48" s="115"/>
      <c r="AD48" s="114"/>
      <c r="AE48" s="127"/>
    </row>
    <row r="49" spans="4:31" s="127" customFormat="1" x14ac:dyDescent="0.2">
      <c r="AB49" s="128"/>
      <c r="AC49" s="128"/>
    </row>
    <row r="50" spans="4:31" s="127" customFormat="1" x14ac:dyDescent="0.2">
      <c r="AB50" s="128"/>
      <c r="AC50" s="128"/>
    </row>
    <row r="51" spans="4:31" s="127" customFormat="1" x14ac:dyDescent="0.2">
      <c r="AB51" s="128"/>
      <c r="AC51" s="128"/>
    </row>
    <row r="52" spans="4:31" s="127" customFormat="1" x14ac:dyDescent="0.2">
      <c r="AB52" s="128"/>
      <c r="AC52" s="128"/>
    </row>
    <row r="53" spans="4:31" s="127" customFormat="1" x14ac:dyDescent="0.2">
      <c r="AB53" s="128"/>
      <c r="AC53" s="128"/>
    </row>
    <row r="54" spans="4:31" s="127" customFormat="1" x14ac:dyDescent="0.2">
      <c r="AB54" s="128"/>
      <c r="AC54" s="128"/>
    </row>
    <row r="55" spans="4:31" s="127" customFormat="1" x14ac:dyDescent="0.2">
      <c r="AB55" s="128"/>
      <c r="AC55" s="128"/>
    </row>
    <row r="56" spans="4:31" s="127" customFormat="1" x14ac:dyDescent="0.2">
      <c r="AB56" s="128"/>
      <c r="AC56" s="128"/>
    </row>
    <row r="57" spans="4:31" s="127" customFormat="1" x14ac:dyDescent="0.2">
      <c r="AB57" s="128"/>
      <c r="AC57" s="128"/>
    </row>
    <row r="58" spans="4:31" s="79" customFormat="1" x14ac:dyDescent="0.2">
      <c r="D58" s="195"/>
      <c r="V58" s="114"/>
      <c r="W58" s="114"/>
      <c r="X58" s="114"/>
      <c r="Y58" s="114"/>
      <c r="Z58" s="114"/>
      <c r="AA58" s="114"/>
      <c r="AB58" s="115"/>
      <c r="AC58" s="115"/>
      <c r="AD58" s="127"/>
      <c r="AE58" s="127"/>
    </row>
    <row r="59" spans="4:31" s="79" customFormat="1" x14ac:dyDescent="0.2">
      <c r="D59" s="195"/>
      <c r="V59" s="114"/>
      <c r="W59" s="114"/>
      <c r="X59" s="114"/>
      <c r="Y59" s="114"/>
      <c r="Z59" s="114"/>
      <c r="AA59" s="114"/>
      <c r="AB59" s="115"/>
      <c r="AC59" s="115"/>
      <c r="AD59" s="127"/>
      <c r="AE59" s="127"/>
    </row>
    <row r="60" spans="4:31" s="79" customFormat="1" x14ac:dyDescent="0.2">
      <c r="D60" s="195"/>
      <c r="E60" s="195"/>
      <c r="V60" s="114"/>
      <c r="W60" s="114"/>
      <c r="X60" s="114"/>
      <c r="Y60" s="114"/>
      <c r="Z60" s="114"/>
      <c r="AA60" s="114"/>
      <c r="AB60" s="115"/>
      <c r="AC60" s="115"/>
      <c r="AD60" s="127"/>
      <c r="AE60" s="127"/>
    </row>
    <row r="61" spans="4:31" s="79" customFormat="1" x14ac:dyDescent="0.2">
      <c r="V61" s="114"/>
      <c r="W61" s="114"/>
      <c r="X61" s="114"/>
      <c r="Y61" s="114"/>
      <c r="Z61" s="114"/>
      <c r="AA61" s="114"/>
      <c r="AB61" s="115"/>
      <c r="AC61" s="115"/>
      <c r="AD61" s="127"/>
      <c r="AE61" s="127"/>
    </row>
    <row r="62" spans="4:31" s="79" customFormat="1" x14ac:dyDescent="0.2">
      <c r="V62" s="114"/>
      <c r="W62" s="114"/>
      <c r="X62" s="114"/>
      <c r="Y62" s="114"/>
      <c r="Z62" s="114"/>
      <c r="AA62" s="114"/>
      <c r="AB62" s="115"/>
      <c r="AC62" s="115"/>
      <c r="AD62" s="127"/>
      <c r="AE62" s="127"/>
    </row>
    <row r="63" spans="4:31" s="79" customFormat="1" x14ac:dyDescent="0.2">
      <c r="V63" s="114"/>
      <c r="W63" s="114"/>
      <c r="X63" s="114"/>
      <c r="Y63" s="114"/>
      <c r="Z63" s="114"/>
      <c r="AA63" s="114"/>
      <c r="AB63" s="115"/>
      <c r="AC63" s="115"/>
      <c r="AD63" s="127"/>
      <c r="AE63" s="127"/>
    </row>
    <row r="64" spans="4:31" s="79" customFormat="1" x14ac:dyDescent="0.2">
      <c r="V64" s="114"/>
      <c r="W64" s="114"/>
      <c r="X64" s="114"/>
      <c r="Y64" s="114"/>
      <c r="Z64" s="114"/>
      <c r="AA64" s="114"/>
      <c r="AB64" s="115"/>
      <c r="AC64" s="115"/>
      <c r="AD64" s="127"/>
      <c r="AE64" s="127"/>
    </row>
  </sheetData>
  <sheetProtection algorithmName="SHA-512" hashValue="4XZEyYuyVHv3N2Zfxkw5DmY104VqM6kmDJCVHrUg0PqABKIfN+ezwCjEJFMNJywlgP1rxU8JPk8x0C4BQd1oaQ==" saltValue="MY100/EsOf5zsu/IXNEPCg==" spinCount="100000" sheet="1" selectLockedCells="1"/>
  <mergeCells count="57">
    <mergeCell ref="C43:K43"/>
    <mergeCell ref="M43:N45"/>
    <mergeCell ref="Q43:T45"/>
    <mergeCell ref="C44:K44"/>
    <mergeCell ref="C45:K45"/>
    <mergeCell ref="S36:T36"/>
    <mergeCell ref="S37:T37"/>
    <mergeCell ref="S38:T38"/>
    <mergeCell ref="S39:T39"/>
    <mergeCell ref="C40:D40"/>
    <mergeCell ref="S40:T40"/>
    <mergeCell ref="S31:T31"/>
    <mergeCell ref="S32:T32"/>
    <mergeCell ref="S33:T33"/>
    <mergeCell ref="S34:T34"/>
    <mergeCell ref="S35:T35"/>
    <mergeCell ref="S26:T26"/>
    <mergeCell ref="S27:T27"/>
    <mergeCell ref="S28:T28"/>
    <mergeCell ref="S29:T29"/>
    <mergeCell ref="S30:T30"/>
    <mergeCell ref="C25:D25"/>
    <mergeCell ref="S25:T25"/>
    <mergeCell ref="L22:L23"/>
    <mergeCell ref="M22:M23"/>
    <mergeCell ref="N22:N23"/>
    <mergeCell ref="O22:O23"/>
    <mergeCell ref="J22:J24"/>
    <mergeCell ref="K22:K24"/>
    <mergeCell ref="C19:G19"/>
    <mergeCell ref="N19:T19"/>
    <mergeCell ref="C20:F20"/>
    <mergeCell ref="C22:D24"/>
    <mergeCell ref="E22:F22"/>
    <mergeCell ref="G22:G24"/>
    <mergeCell ref="H22:H24"/>
    <mergeCell ref="I22:I23"/>
    <mergeCell ref="R22:R23"/>
    <mergeCell ref="S22:T24"/>
    <mergeCell ref="E23:E24"/>
    <mergeCell ref="F23:F24"/>
    <mergeCell ref="P22:P23"/>
    <mergeCell ref="Q22:Q23"/>
    <mergeCell ref="A3:L4"/>
    <mergeCell ref="S6:T6"/>
    <mergeCell ref="F8:H8"/>
    <mergeCell ref="C10:E10"/>
    <mergeCell ref="K11:M11"/>
    <mergeCell ref="C17:G18"/>
    <mergeCell ref="K17:M17"/>
    <mergeCell ref="N17:T17"/>
    <mergeCell ref="C13:G14"/>
    <mergeCell ref="K13:M13"/>
    <mergeCell ref="N13:T13"/>
    <mergeCell ref="C15:G16"/>
    <mergeCell ref="K15:M15"/>
    <mergeCell ref="N15:T15"/>
  </mergeCells>
  <conditionalFormatting sqref="Q8:R8">
    <cfRule type="expression" dxfId="10" priority="9" stopIfTrue="1">
      <formula>W17=1</formula>
    </cfRule>
  </conditionalFormatting>
  <conditionalFormatting sqref="T8">
    <cfRule type="expression" dxfId="9" priority="10" stopIfTrue="1">
      <formula>AC17=1</formula>
    </cfRule>
  </conditionalFormatting>
  <conditionalFormatting sqref="E40:O40 H26:J39 L26:M39 Q40:R40 R26:R39">
    <cfRule type="cellIs" dxfId="8" priority="7" stopIfTrue="1" operator="equal">
      <formula>0</formula>
    </cfRule>
  </conditionalFormatting>
  <conditionalFormatting sqref="G10">
    <cfRule type="cellIs" priority="8" stopIfTrue="1" operator="equal">
      <formula>0</formula>
    </cfRule>
  </conditionalFormatting>
  <conditionalFormatting sqref="O8">
    <cfRule type="expression" dxfId="7" priority="11" stopIfTrue="1">
      <formula>V17=1</formula>
    </cfRule>
  </conditionalFormatting>
  <conditionalFormatting sqref="P8">
    <cfRule type="expression" dxfId="6" priority="6" stopIfTrue="1">
      <formula>V17=1</formula>
    </cfRule>
  </conditionalFormatting>
  <conditionalFormatting sqref="P40">
    <cfRule type="cellIs" dxfId="5" priority="5" stopIfTrue="1" operator="equal">
      <formula>0</formula>
    </cfRule>
  </conditionalFormatting>
  <conditionalFormatting sqref="O26:Q37">
    <cfRule type="cellIs" dxfId="4" priority="3" stopIfTrue="1" operator="equal">
      <formula>0</formula>
    </cfRule>
    <cfRule type="expression" dxfId="3" priority="4" stopIfTrue="1">
      <formula>$N$24&lt;&gt;""</formula>
    </cfRule>
  </conditionalFormatting>
  <conditionalFormatting sqref="M8">
    <cfRule type="expression" dxfId="2" priority="12" stopIfTrue="1">
      <formula>N17=1</formula>
    </cfRule>
  </conditionalFormatting>
  <conditionalFormatting sqref="C38 J38">
    <cfRule type="expression" dxfId="1" priority="2" stopIfTrue="1">
      <formula>$E$40+$F$40+$G$40=0</formula>
    </cfRule>
  </conditionalFormatting>
  <conditionalFormatting sqref="K11:M11 K13:M13 K15:M15 K19">
    <cfRule type="expression" dxfId="0" priority="1" stopIfTrue="1">
      <formula>$U$17=1</formula>
    </cfRule>
  </conditionalFormatting>
  <printOptions horizontalCentered="1"/>
  <pageMargins left="0.15748031496062992" right="0.15748031496062992" top="0.19685039370078741" bottom="0.19685039370078741" header="0.78740157480314965" footer="0.51181102362204722"/>
  <pageSetup paperSize="9" scale="76"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3">
    <tabColor indexed="44"/>
    <pageSetUpPr fitToPage="1"/>
  </sheetPr>
  <dimension ref="A1:T86"/>
  <sheetViews>
    <sheetView showGridLines="0" showRowColHeaders="0" zoomScale="115" zoomScaleNormal="115" workbookViewId="0"/>
  </sheetViews>
  <sheetFormatPr baseColWidth="10" defaultRowHeight="12.75" x14ac:dyDescent="0.2"/>
  <cols>
    <col min="1" max="1" width="5.42578125" style="1" customWidth="1"/>
    <col min="2" max="2" width="2.42578125" style="1" customWidth="1"/>
    <col min="3" max="3" width="3.140625" style="1" customWidth="1"/>
    <col min="4" max="4" width="18.5703125" style="1" customWidth="1"/>
    <col min="5" max="5" width="42.5703125" style="1" customWidth="1"/>
    <col min="6" max="6" width="12" style="1" customWidth="1"/>
    <col min="7" max="7" width="5.140625" style="1" customWidth="1"/>
    <col min="8" max="8" width="11.28515625" style="1" customWidth="1"/>
    <col min="9" max="9" width="11.42578125" style="1"/>
    <col min="10" max="10" width="14.5703125" style="1" customWidth="1"/>
    <col min="11" max="11" width="14.5703125" style="1" hidden="1" customWidth="1"/>
    <col min="12" max="12" width="1.28515625" style="1" customWidth="1"/>
    <col min="13" max="13" width="9.140625" style="214" hidden="1" customWidth="1"/>
    <col min="14" max="14" width="7.28515625" style="214" hidden="1" customWidth="1"/>
    <col min="15" max="15" width="7.42578125" style="214" hidden="1" customWidth="1"/>
    <col min="16" max="16" width="11" style="214" hidden="1" customWidth="1"/>
    <col min="17" max="17" width="10" style="214" hidden="1" customWidth="1"/>
    <col min="18" max="20" width="11.42578125" style="211"/>
    <col min="21" max="16384" width="11.42578125" style="1"/>
  </cols>
  <sheetData>
    <row r="1" spans="1:17" ht="15.75" customHeight="1" x14ac:dyDescent="0.2">
      <c r="M1" s="423"/>
      <c r="N1" s="423"/>
      <c r="O1" s="423"/>
      <c r="P1" s="423"/>
      <c r="Q1" s="423"/>
    </row>
    <row r="2" spans="1:17" ht="6.75" customHeight="1" x14ac:dyDescent="0.2">
      <c r="B2" s="16"/>
      <c r="C2" s="16"/>
      <c r="D2" s="16"/>
      <c r="E2" s="16"/>
      <c r="F2" s="16"/>
      <c r="G2" s="16"/>
      <c r="H2" s="16"/>
      <c r="I2" s="16"/>
      <c r="J2" s="16"/>
      <c r="K2" s="16"/>
      <c r="L2" s="16"/>
      <c r="M2" s="120"/>
      <c r="N2" s="120"/>
      <c r="O2" s="120"/>
      <c r="P2" s="120"/>
      <c r="Q2" s="120"/>
    </row>
    <row r="3" spans="1:17" ht="8.25" customHeight="1" x14ac:dyDescent="0.2">
      <c r="A3" s="508" t="s">
        <v>218</v>
      </c>
      <c r="B3" s="509"/>
      <c r="C3" s="509"/>
      <c r="D3" s="509"/>
      <c r="E3" s="509"/>
      <c r="F3" s="509"/>
      <c r="G3" s="509"/>
      <c r="H3" s="509"/>
      <c r="I3" s="17"/>
      <c r="J3" s="18"/>
      <c r="K3" s="18"/>
      <c r="L3" s="17"/>
      <c r="M3" s="120"/>
      <c r="N3" s="120"/>
      <c r="O3" s="120"/>
      <c r="P3" s="120"/>
      <c r="Q3" s="120"/>
    </row>
    <row r="4" spans="1:17" ht="9.75" customHeight="1" x14ac:dyDescent="0.2">
      <c r="A4" s="509"/>
      <c r="B4" s="509"/>
      <c r="C4" s="509"/>
      <c r="D4" s="509"/>
      <c r="E4" s="509"/>
      <c r="F4" s="509"/>
      <c r="G4" s="509"/>
      <c r="H4" s="509"/>
      <c r="I4" s="16"/>
      <c r="J4" s="16"/>
      <c r="K4" s="16"/>
      <c r="L4" s="16"/>
      <c r="M4" s="120"/>
      <c r="N4" s="120"/>
      <c r="O4" s="120"/>
      <c r="P4" s="120"/>
      <c r="Q4" s="120"/>
    </row>
    <row r="5" spans="1:17" ht="15" customHeight="1" x14ac:dyDescent="0.25">
      <c r="B5" s="16"/>
      <c r="C5" s="16"/>
      <c r="D5" s="19"/>
      <c r="E5" s="16"/>
      <c r="F5" s="16"/>
      <c r="G5" s="16"/>
      <c r="H5" s="16"/>
      <c r="I5" s="16"/>
      <c r="J5" s="20"/>
      <c r="K5" s="20"/>
      <c r="L5" s="21"/>
      <c r="M5" s="120"/>
      <c r="N5" s="120"/>
      <c r="O5" s="120"/>
      <c r="P5" s="120"/>
      <c r="Q5" s="120"/>
    </row>
    <row r="6" spans="1:17" ht="14.25" customHeight="1" x14ac:dyDescent="0.2">
      <c r="B6" s="16"/>
      <c r="C6" s="16"/>
      <c r="D6" s="47"/>
      <c r="E6" s="47"/>
      <c r="F6" s="27"/>
      <c r="G6" s="27"/>
      <c r="H6" s="27"/>
      <c r="I6" s="27"/>
      <c r="J6" s="102"/>
      <c r="K6" s="102"/>
      <c r="L6" s="16"/>
      <c r="M6" s="120"/>
      <c r="N6" s="120"/>
      <c r="O6" s="120"/>
      <c r="P6" s="120"/>
      <c r="Q6" s="120"/>
    </row>
    <row r="7" spans="1:17" ht="16.5" customHeight="1" thickBot="1" x14ac:dyDescent="0.25">
      <c r="B7" s="16"/>
      <c r="C7" s="521" t="s">
        <v>188</v>
      </c>
      <c r="D7" s="522"/>
      <c r="E7" s="344" t="str">
        <f>IF('Foglio di base'!E7="","PREGO INSERIRE NEL FOGLIO DI BASE",'Foglio di base'!E7)</f>
        <v>PREGO INSERIRE NEL FOGLIO DI BASE</v>
      </c>
      <c r="F7" s="16"/>
      <c r="G7" s="16"/>
      <c r="H7" s="16"/>
      <c r="I7" s="16"/>
      <c r="J7" s="16"/>
      <c r="K7" s="87">
        <f>'Scheda 1'!V13</f>
        <v>0</v>
      </c>
      <c r="L7" s="16"/>
      <c r="M7" s="120"/>
      <c r="N7" s="120"/>
      <c r="O7" s="120"/>
      <c r="P7" s="120"/>
      <c r="Q7" s="120"/>
    </row>
    <row r="8" spans="1:17" ht="23.25" customHeight="1" thickBot="1" x14ac:dyDescent="0.4">
      <c r="B8" s="16"/>
      <c r="C8" s="345"/>
      <c r="D8" s="523"/>
      <c r="E8" s="524"/>
      <c r="F8" s="525" t="s">
        <v>189</v>
      </c>
      <c r="G8" s="526"/>
      <c r="H8" s="526"/>
      <c r="I8" s="527"/>
      <c r="J8" s="425">
        <f>'Foglio di base'!M6</f>
        <v>2025</v>
      </c>
      <c r="K8" s="424" t="s">
        <v>187</v>
      </c>
      <c r="L8" s="23"/>
      <c r="M8" s="120"/>
      <c r="N8" s="120" t="s">
        <v>117</v>
      </c>
      <c r="O8" s="120">
        <f>'Foglio di base'!Y17</f>
        <v>2</v>
      </c>
      <c r="P8" s="120"/>
      <c r="Q8" s="120"/>
    </row>
    <row r="9" spans="1:17" ht="6" customHeight="1" x14ac:dyDescent="0.2">
      <c r="B9" s="16"/>
      <c r="C9" s="345"/>
      <c r="D9" s="346"/>
      <c r="E9" s="347"/>
      <c r="F9" s="16"/>
      <c r="G9" s="16"/>
      <c r="H9" s="16"/>
      <c r="I9" s="16"/>
      <c r="J9" s="16"/>
      <c r="K9" s="322"/>
      <c r="L9" s="24"/>
      <c r="M9" s="120"/>
      <c r="N9" s="120"/>
      <c r="O9" s="120"/>
      <c r="P9" s="120"/>
      <c r="Q9" s="120"/>
    </row>
    <row r="10" spans="1:17" ht="15.75" customHeight="1" x14ac:dyDescent="0.2">
      <c r="B10" s="16"/>
      <c r="C10" s="348"/>
      <c r="D10" s="518" t="str">
        <f>IF('Foglio di base'!$E$11="","",'Foglio di base'!$E$11)</f>
        <v/>
      </c>
      <c r="E10" s="519"/>
      <c r="F10" s="520"/>
      <c r="G10" s="520"/>
      <c r="H10" s="520"/>
      <c r="I10" s="520"/>
      <c r="J10" s="110"/>
      <c r="K10" s="218"/>
      <c r="L10" s="87">
        <f>IF('Scheda 1'!C13="",0,1)</f>
        <v>0</v>
      </c>
      <c r="M10" s="120"/>
      <c r="N10" s="120"/>
      <c r="O10" s="120"/>
      <c r="P10" s="384"/>
      <c r="Q10" s="120"/>
    </row>
    <row r="11" spans="1:17" ht="6" customHeight="1" x14ac:dyDescent="0.2">
      <c r="B11" s="16"/>
      <c r="C11" s="351"/>
      <c r="D11" s="349"/>
      <c r="E11" s="350"/>
      <c r="F11" s="16"/>
      <c r="G11" s="16"/>
      <c r="H11" s="16"/>
      <c r="I11" s="16"/>
      <c r="J11" s="16"/>
      <c r="K11" s="52"/>
      <c r="L11" s="88"/>
      <c r="M11" s="120"/>
      <c r="N11" s="120"/>
      <c r="O11" s="120"/>
      <c r="P11" s="120"/>
      <c r="Q11" s="120"/>
    </row>
    <row r="12" spans="1:17" ht="15.75" customHeight="1" x14ac:dyDescent="0.2">
      <c r="B12" s="16"/>
      <c r="C12" s="348"/>
      <c r="D12" s="518" t="str">
        <f>IF('Foglio di base'!$E$13="","",'Foglio di base'!$E$13)</f>
        <v/>
      </c>
      <c r="E12" s="519"/>
      <c r="F12" s="16"/>
      <c r="G12" s="16"/>
      <c r="H12" s="16"/>
      <c r="I12" s="16"/>
      <c r="J12" s="16"/>
      <c r="K12" s="52"/>
      <c r="L12" s="89">
        <f>IF('Scheda 1'!C15="",0,1)</f>
        <v>0</v>
      </c>
      <c r="M12" s="120"/>
      <c r="N12" s="120"/>
      <c r="O12" s="120"/>
      <c r="P12" s="384"/>
      <c r="Q12" s="120"/>
    </row>
    <row r="13" spans="1:17" ht="6" customHeight="1" x14ac:dyDescent="0.2">
      <c r="B13" s="16"/>
      <c r="C13" s="351"/>
      <c r="D13" s="349"/>
      <c r="E13" s="350"/>
      <c r="F13" s="109"/>
      <c r="G13" s="109"/>
      <c r="H13" s="109"/>
      <c r="I13" s="109"/>
      <c r="J13" s="109"/>
      <c r="K13" s="219"/>
      <c r="L13" s="89"/>
      <c r="M13" s="120"/>
      <c r="N13" s="120"/>
      <c r="O13" s="120"/>
      <c r="P13" s="120"/>
      <c r="Q13" s="120"/>
    </row>
    <row r="14" spans="1:17" ht="15.75" customHeight="1" x14ac:dyDescent="0.2">
      <c r="B14" s="16"/>
      <c r="C14" s="348"/>
      <c r="D14" s="518" t="str">
        <f>IF('Foglio di base'!$E$15="","",'Foglio di base'!$E$15)</f>
        <v/>
      </c>
      <c r="E14" s="519"/>
      <c r="F14" s="109"/>
      <c r="G14" s="109"/>
      <c r="H14" s="109"/>
      <c r="I14" s="109"/>
      <c r="J14" s="109"/>
      <c r="K14" s="219"/>
      <c r="L14" s="89">
        <f>IF('Scheda 1'!C17="",0,1)</f>
        <v>0</v>
      </c>
      <c r="M14" s="120"/>
      <c r="N14" s="120"/>
      <c r="O14" s="120"/>
      <c r="P14" s="120"/>
      <c r="Q14" s="120"/>
    </row>
    <row r="15" spans="1:17" ht="6" customHeight="1" x14ac:dyDescent="0.2">
      <c r="B15" s="16"/>
      <c r="C15" s="351"/>
      <c r="D15" s="349"/>
      <c r="E15" s="350"/>
      <c r="F15" s="109"/>
      <c r="G15" s="109"/>
      <c r="H15" s="109"/>
      <c r="I15" s="109"/>
      <c r="J15" s="109"/>
      <c r="K15" s="219"/>
      <c r="L15" s="88"/>
      <c r="M15" s="120"/>
      <c r="N15" s="120"/>
      <c r="O15" s="120"/>
      <c r="P15" s="120"/>
      <c r="Q15" s="120"/>
    </row>
    <row r="16" spans="1:17" ht="15.75" customHeight="1" x14ac:dyDescent="0.2">
      <c r="B16" s="16"/>
      <c r="C16" s="348"/>
      <c r="D16" s="518" t="str">
        <f>IF('Foglio di base'!$E$17="","",'Foglio di base'!$E$17)</f>
        <v/>
      </c>
      <c r="E16" s="519"/>
      <c r="F16" s="29"/>
      <c r="G16" s="29"/>
      <c r="H16" s="29"/>
      <c r="I16" s="29"/>
      <c r="J16" s="24"/>
      <c r="K16" s="220"/>
      <c r="L16" s="89" t="e">
        <f>IF('Scheda 1'!#REF!="",0,1)</f>
        <v>#REF!</v>
      </c>
      <c r="M16" s="120"/>
      <c r="N16" s="120"/>
      <c r="O16" s="120"/>
      <c r="P16" s="120"/>
      <c r="Q16" s="120"/>
    </row>
    <row r="17" spans="2:20" ht="7.5" customHeight="1" x14ac:dyDescent="0.4">
      <c r="B17" s="16"/>
      <c r="C17" s="352"/>
      <c r="D17" s="353"/>
      <c r="E17" s="354"/>
      <c r="F17" s="30"/>
      <c r="G17" s="34"/>
      <c r="H17" s="34"/>
      <c r="I17" s="30"/>
      <c r="J17" s="24"/>
      <c r="K17" s="221"/>
      <c r="L17" s="16"/>
      <c r="M17" s="120"/>
      <c r="N17" s="120"/>
      <c r="O17" s="120"/>
      <c r="P17" s="120"/>
      <c r="Q17" s="120"/>
    </row>
    <row r="18" spans="2:20" ht="9.75" customHeight="1" x14ac:dyDescent="0.2">
      <c r="B18" s="16"/>
      <c r="C18" s="16"/>
      <c r="D18" s="25"/>
      <c r="E18" s="31"/>
      <c r="F18" s="31"/>
      <c r="G18" s="31"/>
      <c r="H18" s="31"/>
      <c r="I18" s="31"/>
      <c r="J18" s="25"/>
      <c r="K18" s="323"/>
      <c r="L18" s="16"/>
      <c r="M18" s="120"/>
      <c r="N18" s="120"/>
      <c r="O18" s="120"/>
      <c r="P18" s="120"/>
      <c r="Q18" s="120"/>
    </row>
    <row r="19" spans="2:20" ht="31.5" customHeight="1" x14ac:dyDescent="0.2">
      <c r="B19" s="16"/>
      <c r="C19" s="16"/>
      <c r="D19" s="96" t="s">
        <v>128</v>
      </c>
      <c r="E19" s="96" t="s">
        <v>176</v>
      </c>
      <c r="F19" s="26" t="s">
        <v>177</v>
      </c>
      <c r="G19" s="33" t="s">
        <v>96</v>
      </c>
      <c r="H19" s="33" t="s">
        <v>88</v>
      </c>
      <c r="I19" s="33" t="s">
        <v>89</v>
      </c>
      <c r="J19" s="26" t="s">
        <v>186</v>
      </c>
      <c r="K19" s="378" t="str">
        <f>CONCATENATE("Salario ",L19)</f>
        <v>Salario 2026</v>
      </c>
      <c r="L19" s="16">
        <f>J8+1</f>
        <v>2026</v>
      </c>
      <c r="M19" s="120"/>
      <c r="N19" s="120"/>
      <c r="O19" s="120"/>
      <c r="P19" s="120"/>
      <c r="Q19" s="120"/>
    </row>
    <row r="20" spans="2:20" ht="18" customHeight="1" x14ac:dyDescent="0.2">
      <c r="B20" s="16"/>
      <c r="C20" s="108">
        <v>1</v>
      </c>
      <c r="D20" s="97" t="str">
        <f>IF('Scheda 1'!$Y$15="",'Scheda 1'!$K$15,"")</f>
        <v/>
      </c>
      <c r="E20" s="97" t="str">
        <f>IF('Scheda 1'!$I$40=0,"",CONCATENATE('Scheda 1'!$K$11,",",'Scheda 1'!$K$13))</f>
        <v/>
      </c>
      <c r="F20" s="98" t="str">
        <f>IF('Scheda 1'!$I$40=0,"",IF('Scheda 1'!$K$17="","",'Scheda 1'!$K$17))</f>
        <v/>
      </c>
      <c r="G20" s="99" t="str">
        <f>IF('Scheda 1'!$I$40=0,"",'Scheda 1'!$W$7)</f>
        <v/>
      </c>
      <c r="H20" s="99" t="str">
        <f>IF('Scheda 1'!$I$40=0,"",CONCATENATE((VLOOKUP(M20,$O$20:$Q$31,2)),$J$8))</f>
        <v/>
      </c>
      <c r="I20" s="99" t="str">
        <f>IF('Scheda 1'!$I$40=0,"",CONCATENATE((VLOOKUP(N20,$O$20:$Q$31,3)),$J$8))</f>
        <v/>
      </c>
      <c r="J20" s="100" t="str">
        <f>IF('Scheda 1'!$I$40=0,"",'Scheda 1'!$I$40)</f>
        <v/>
      </c>
      <c r="K20" s="379"/>
      <c r="L20" s="101"/>
      <c r="M20" s="214">
        <f>MIN('Scheda 1'!Y$26:Y$37)</f>
        <v>0</v>
      </c>
      <c r="N20" s="385">
        <f>MAX('Scheda 1'!Y$26:Y$37)</f>
        <v>0</v>
      </c>
      <c r="O20" s="120">
        <v>1</v>
      </c>
      <c r="P20" s="213" t="s">
        <v>32</v>
      </c>
      <c r="Q20" s="213" t="s">
        <v>44</v>
      </c>
      <c r="R20" s="212"/>
    </row>
    <row r="21" spans="2:20" s="2" customFormat="1" ht="18" customHeight="1" x14ac:dyDescent="0.2">
      <c r="B21" s="24"/>
      <c r="C21" s="108">
        <v>2</v>
      </c>
      <c r="D21" s="97" t="str">
        <f>IF('Scheda 2'!$Y$15="",'Scheda 2'!$K$15,"")</f>
        <v/>
      </c>
      <c r="E21" s="97" t="str">
        <f>IF('Scheda 2'!$I$40=0,"",CONCATENATE('Scheda 2'!$K$11,",",'Scheda 2'!$K$13))</f>
        <v/>
      </c>
      <c r="F21" s="98" t="str">
        <f>IF('Scheda 2'!$I$40=0,"",IF('Scheda 2'!$K$17="","",'Scheda 2'!$K$17))</f>
        <v/>
      </c>
      <c r="G21" s="99" t="str">
        <f>IF('Scheda 2'!$I$40=0,"",'Scheda 2'!$W$7)</f>
        <v/>
      </c>
      <c r="H21" s="99" t="str">
        <f>IF('Scheda 2'!$I$40=0,"",CONCATENATE((VLOOKUP(M21,$O$20:$Q$31,2)),$J$8))</f>
        <v/>
      </c>
      <c r="I21" s="99" t="str">
        <f>IF('Scheda 2'!$I$40=0,"",CONCATENATE((VLOOKUP(N21,$O$20:$Q$31,3)),$J$8))</f>
        <v/>
      </c>
      <c r="J21" s="100" t="str">
        <f>IF('Scheda 2'!$I$40=0,"",'Scheda 2'!$I$40)</f>
        <v/>
      </c>
      <c r="K21" s="379"/>
      <c r="L21" s="101"/>
      <c r="M21" s="214">
        <f>MIN('Scheda 2'!Y$26:Y$37)</f>
        <v>0</v>
      </c>
      <c r="N21" s="385">
        <f>MAX('Scheda 2'!Y$26:Y$37)</f>
        <v>0</v>
      </c>
      <c r="O21" s="120">
        <v>2</v>
      </c>
      <c r="P21" s="213" t="s">
        <v>33</v>
      </c>
      <c r="Q21" s="213" t="s">
        <v>45</v>
      </c>
      <c r="R21" s="214"/>
      <c r="S21" s="214"/>
      <c r="T21" s="214"/>
    </row>
    <row r="22" spans="2:20" s="2" customFormat="1" ht="18" customHeight="1" x14ac:dyDescent="0.2">
      <c r="B22" s="24"/>
      <c r="C22" s="108">
        <v>3</v>
      </c>
      <c r="D22" s="97" t="str">
        <f>IF('Scheda 3'!$Y$15="",'Scheda 3'!$K$15,"")</f>
        <v/>
      </c>
      <c r="E22" s="97" t="str">
        <f>IF('Scheda 3'!$I$40=0,"",CONCATENATE('Scheda 3'!$K$11,",",'Scheda 3'!$K$13))</f>
        <v/>
      </c>
      <c r="F22" s="98" t="str">
        <f>IF('Scheda 3'!$I$40=0,"",IF('Scheda 3'!$K$17="","",'Scheda 3'!$K$17))</f>
        <v/>
      </c>
      <c r="G22" s="99" t="str">
        <f>IF('Scheda 3'!$I$40=0,"",'Scheda 3'!$W$7)</f>
        <v/>
      </c>
      <c r="H22" s="99" t="str">
        <f>IF('Scheda 3'!$I$40=0,"",CONCATENATE((VLOOKUP(M22,$O$20:$Q$31,2)),$J$8))</f>
        <v/>
      </c>
      <c r="I22" s="99" t="str">
        <f>IF('Scheda 3'!$I$40=0,"",CONCATENATE((VLOOKUP(N22,$O$20:$Q$31,3)),$J$8))</f>
        <v/>
      </c>
      <c r="J22" s="100" t="str">
        <f>IF('Scheda 3'!$I$40=0,"",'Scheda 3'!$I$40)</f>
        <v/>
      </c>
      <c r="K22" s="379"/>
      <c r="L22" s="101"/>
      <c r="M22" s="214">
        <f>MIN('Scheda 3'!Y$26:Y$37)</f>
        <v>0</v>
      </c>
      <c r="N22" s="385">
        <f>MAX('Scheda 3'!Y$26:Y$37)</f>
        <v>0</v>
      </c>
      <c r="O22" s="120">
        <v>3</v>
      </c>
      <c r="P22" s="213" t="s">
        <v>34</v>
      </c>
      <c r="Q22" s="213" t="s">
        <v>46</v>
      </c>
      <c r="R22" s="214"/>
      <c r="S22" s="214"/>
      <c r="T22" s="214"/>
    </row>
    <row r="23" spans="2:20" s="2" customFormat="1" ht="18" customHeight="1" x14ac:dyDescent="0.2">
      <c r="B23" s="24"/>
      <c r="C23" s="108">
        <v>4</v>
      </c>
      <c r="D23" s="97" t="str">
        <f>IF('Scheda 4'!$Y$15="",'Scheda 4'!$K$15,"")</f>
        <v/>
      </c>
      <c r="E23" s="97" t="str">
        <f>IF('Scheda 4'!$I$40=0,"",CONCATENATE('Scheda 4'!$K$11,",",'Scheda 4'!$K$13))</f>
        <v/>
      </c>
      <c r="F23" s="98" t="str">
        <f>IF('Scheda 4'!$I$40=0,"",IF('Scheda 4'!$K$17="","",'Scheda 4'!$K$17))</f>
        <v/>
      </c>
      <c r="G23" s="99" t="str">
        <f>IF('Scheda 4'!$I$40=0,"",'Scheda 4'!$W$7)</f>
        <v/>
      </c>
      <c r="H23" s="99" t="str">
        <f>IF('Scheda 4'!$I$40=0,"",CONCATENATE((VLOOKUP(M23,$O$20:$Q$31,2)),$J$8))</f>
        <v/>
      </c>
      <c r="I23" s="99" t="str">
        <f>IF('Scheda 4'!$I$40=0,"",CONCATENATE((VLOOKUP(N23,$O$20:$Q$31,3)),$J$8))</f>
        <v/>
      </c>
      <c r="J23" s="100" t="str">
        <f>IF('Scheda 4'!$I$40=0,"",'Scheda 4'!$I$40)</f>
        <v/>
      </c>
      <c r="K23" s="379"/>
      <c r="L23" s="101"/>
      <c r="M23" s="214">
        <f>MIN('Scheda 4'!Y$26:Y$37)</f>
        <v>0</v>
      </c>
      <c r="N23" s="385">
        <f>MAX('Scheda 4'!Y$26:Y$37)</f>
        <v>0</v>
      </c>
      <c r="O23" s="120">
        <v>4</v>
      </c>
      <c r="P23" s="213" t="s">
        <v>35</v>
      </c>
      <c r="Q23" s="213" t="s">
        <v>47</v>
      </c>
      <c r="R23" s="214"/>
      <c r="S23" s="214"/>
      <c r="T23" s="214"/>
    </row>
    <row r="24" spans="2:20" s="2" customFormat="1" ht="18" customHeight="1" x14ac:dyDescent="0.2">
      <c r="B24" s="24"/>
      <c r="C24" s="108">
        <v>5</v>
      </c>
      <c r="D24" s="97" t="str">
        <f>IF('Scheda 5'!$Y$15="",'Scheda 5'!$K$15,"")</f>
        <v/>
      </c>
      <c r="E24" s="97" t="str">
        <f>IF('Scheda 5'!$I$40=0,"",CONCATENATE('Scheda 5'!$K$11,",",'Scheda 5'!$K$13))</f>
        <v/>
      </c>
      <c r="F24" s="98" t="str">
        <f>IF('Scheda 5'!$I$40=0,"",IF('Scheda 5'!$K$17="","",'Scheda 5'!$K$17))</f>
        <v/>
      </c>
      <c r="G24" s="99" t="str">
        <f>IF('Scheda 5'!$I$40=0,"",'Scheda 5'!$W$7)</f>
        <v/>
      </c>
      <c r="H24" s="99" t="str">
        <f>IF('Scheda 5'!$I$40=0,"",CONCATENATE((VLOOKUP(M24,$O$20:$Q$31,2)),$J$8))</f>
        <v/>
      </c>
      <c r="I24" s="99" t="str">
        <f>IF('Scheda 5'!$I$40=0,"",CONCATENATE((VLOOKUP(N24,$O$20:$Q$31,3)),$J$8))</f>
        <v/>
      </c>
      <c r="J24" s="100" t="str">
        <f>IF('Scheda 5'!$I$40=0,"",'Scheda 5'!$I$40)</f>
        <v/>
      </c>
      <c r="K24" s="379"/>
      <c r="L24" s="101"/>
      <c r="M24" s="214">
        <f>MIN('Scheda 5'!Y$26:Y$37)</f>
        <v>0</v>
      </c>
      <c r="N24" s="385">
        <f>MAX('Scheda 5'!Y$26:Y$37)</f>
        <v>0</v>
      </c>
      <c r="O24" s="120">
        <v>5</v>
      </c>
      <c r="P24" s="213" t="s">
        <v>36</v>
      </c>
      <c r="Q24" s="213" t="s">
        <v>48</v>
      </c>
      <c r="R24" s="214"/>
      <c r="S24" s="214"/>
      <c r="T24" s="214"/>
    </row>
    <row r="25" spans="2:20" s="2" customFormat="1" ht="18" customHeight="1" x14ac:dyDescent="0.2">
      <c r="B25" s="24"/>
      <c r="C25" s="108">
        <v>6</v>
      </c>
      <c r="D25" s="97" t="str">
        <f>IF('Scheda 6'!$Y$15="",'Scheda 6'!$K$15,"")</f>
        <v/>
      </c>
      <c r="E25" s="97" t="str">
        <f>IF('Scheda 6'!$I$40=0,"",CONCATENATE('Scheda 6'!$K$11,",",'Scheda 6'!$K$13))</f>
        <v/>
      </c>
      <c r="F25" s="98" t="str">
        <f>IF('Scheda 6'!$I$40=0,"",IF('Scheda 6'!$K$17="","",'Scheda 6'!$K$17))</f>
        <v/>
      </c>
      <c r="G25" s="99" t="str">
        <f>IF('Scheda 6'!$I$40=0,"",'Scheda 6'!$W$7)</f>
        <v/>
      </c>
      <c r="H25" s="99" t="str">
        <f>IF('Scheda 6'!$I$40=0,"",CONCATENATE((VLOOKUP(M25,$O$20:$Q$31,2)),$J$8))</f>
        <v/>
      </c>
      <c r="I25" s="99" t="str">
        <f>IF('Scheda 6'!$I$40=0,"",CONCATENATE((VLOOKUP(N25,$O$20:$Q$31,3)),$J$8))</f>
        <v/>
      </c>
      <c r="J25" s="100" t="str">
        <f>IF('Scheda 6'!$I$40=0,"",'Scheda 6'!$I$40)</f>
        <v/>
      </c>
      <c r="K25" s="379"/>
      <c r="L25" s="101"/>
      <c r="M25" s="214">
        <f>MIN('Scheda 6'!Y$26:Y$37)</f>
        <v>0</v>
      </c>
      <c r="N25" s="385">
        <f>MAX('Scheda 6'!Y$26:Y$37)</f>
        <v>0</v>
      </c>
      <c r="O25" s="120">
        <v>6</v>
      </c>
      <c r="P25" s="213" t="s">
        <v>37</v>
      </c>
      <c r="Q25" s="213" t="s">
        <v>49</v>
      </c>
      <c r="R25" s="214"/>
      <c r="S25" s="214"/>
      <c r="T25" s="214"/>
    </row>
    <row r="26" spans="2:20" s="2" customFormat="1" ht="18" customHeight="1" x14ac:dyDescent="0.2">
      <c r="B26" s="24"/>
      <c r="C26" s="108">
        <v>7</v>
      </c>
      <c r="D26" s="97" t="str">
        <f>IF('Scheda 7'!$Y$15="",'Scheda 7'!$K$15,"")</f>
        <v/>
      </c>
      <c r="E26" s="97" t="str">
        <f>IF('Scheda 7'!$I$40=0,"",CONCATENATE('Scheda 7'!$K$11,",",'Scheda 7'!$K$13))</f>
        <v/>
      </c>
      <c r="F26" s="98" t="str">
        <f>IF('Scheda 7'!$I$40=0,"",IF('Scheda 7'!$K$17="","",'Scheda 7'!$K$17))</f>
        <v/>
      </c>
      <c r="G26" s="99" t="str">
        <f>IF('Scheda 7'!$I$40=0,"",'Scheda 7'!$W$7)</f>
        <v/>
      </c>
      <c r="H26" s="99" t="str">
        <f>IF('Scheda 7'!$I$40=0,"",CONCATENATE((VLOOKUP(M26,$O$20:$Q$31,2)),$J$8))</f>
        <v/>
      </c>
      <c r="I26" s="99" t="str">
        <f>IF('Scheda 7'!$I$40=0,"",CONCATENATE((VLOOKUP(N26,$O$20:$Q$31,3)),$J$8))</f>
        <v/>
      </c>
      <c r="J26" s="100" t="str">
        <f>IF('Scheda 7'!$I$40=0,"",'Scheda 7'!$I$40)</f>
        <v/>
      </c>
      <c r="K26" s="379"/>
      <c r="L26" s="101"/>
      <c r="M26" s="214">
        <f>MIN('Scheda 7'!Y$26:Y$37)</f>
        <v>0</v>
      </c>
      <c r="N26" s="385">
        <f>MAX('Scheda 7'!Y$26:Y$37)</f>
        <v>0</v>
      </c>
      <c r="O26" s="120">
        <v>7</v>
      </c>
      <c r="P26" s="213" t="s">
        <v>38</v>
      </c>
      <c r="Q26" s="213" t="s">
        <v>50</v>
      </c>
      <c r="R26" s="214"/>
      <c r="S26" s="214"/>
      <c r="T26" s="214"/>
    </row>
    <row r="27" spans="2:20" s="2" customFormat="1" ht="18" customHeight="1" x14ac:dyDescent="0.2">
      <c r="B27" s="24"/>
      <c r="C27" s="108">
        <v>8</v>
      </c>
      <c r="D27" s="97" t="str">
        <f>IF('Scheda 8'!$Y$15="",'Scheda 8'!$K$15,"")</f>
        <v/>
      </c>
      <c r="E27" s="97" t="str">
        <f>IF('Scheda 8'!$I$40=0,"",CONCATENATE('Scheda 8'!$K$11,",",'Scheda 8'!$K$13))</f>
        <v/>
      </c>
      <c r="F27" s="98" t="str">
        <f>IF('Scheda 8'!$I$40=0,"",IF('Scheda 8'!$K$17="","",'Scheda 8'!$K$17))</f>
        <v/>
      </c>
      <c r="G27" s="99" t="str">
        <f>IF('Scheda 8'!$I$40=0,"",'Scheda 8'!$W$7)</f>
        <v/>
      </c>
      <c r="H27" s="99" t="str">
        <f>IF('Scheda 8'!$I$40=0,"",CONCATENATE((VLOOKUP(M27,$O$20:$Q$31,2)),$J$8))</f>
        <v/>
      </c>
      <c r="I27" s="99" t="str">
        <f>IF('Scheda 8'!$I$40=0,"",CONCATENATE((VLOOKUP(N27,$O$20:$Q$31,3)),$J$8))</f>
        <v/>
      </c>
      <c r="J27" s="100" t="str">
        <f>IF('Scheda 8'!$I$40=0,"",'Scheda 8'!$I$40)</f>
        <v/>
      </c>
      <c r="K27" s="379"/>
      <c r="L27" s="101"/>
      <c r="M27" s="214">
        <f>MIN('Scheda 8'!Y$26:Y$37)</f>
        <v>0</v>
      </c>
      <c r="N27" s="385">
        <f>MAX('Scheda 8'!Y$26:Y$37)</f>
        <v>0</v>
      </c>
      <c r="O27" s="120">
        <v>8</v>
      </c>
      <c r="P27" s="213" t="s">
        <v>39</v>
      </c>
      <c r="Q27" s="213" t="s">
        <v>51</v>
      </c>
      <c r="R27" s="214"/>
      <c r="S27" s="214"/>
      <c r="T27" s="214"/>
    </row>
    <row r="28" spans="2:20" s="2" customFormat="1" ht="18" customHeight="1" x14ac:dyDescent="0.2">
      <c r="B28" s="24"/>
      <c r="C28" s="108">
        <v>9</v>
      </c>
      <c r="D28" s="97" t="str">
        <f>IF('Scheda 9'!$Y$15="",'Scheda 9'!$K$15,"")</f>
        <v/>
      </c>
      <c r="E28" s="97" t="str">
        <f>IF('Scheda 9'!$I$40=0,"",CONCATENATE('Scheda 9'!$K$11,",",'Scheda 9'!$K$13))</f>
        <v/>
      </c>
      <c r="F28" s="98" t="str">
        <f>IF('Scheda 9'!$I$40=0,"",IF('Scheda 9'!$K$17="","",'Scheda 9'!$K$17))</f>
        <v/>
      </c>
      <c r="G28" s="99" t="str">
        <f>IF('Scheda 9'!$I$40=0,"",'Scheda 9'!$W$7)</f>
        <v/>
      </c>
      <c r="H28" s="99" t="str">
        <f>IF('Scheda 9'!$I$40=0,"",CONCATENATE((VLOOKUP(M28,$O$20:$Q$31,2)),$J$8))</f>
        <v/>
      </c>
      <c r="I28" s="99" t="str">
        <f>IF('Scheda 9'!$I$40=0,"",CONCATENATE((VLOOKUP(N28,$O$20:$Q$31,3)),$J$8))</f>
        <v/>
      </c>
      <c r="J28" s="100" t="str">
        <f>IF('Scheda 9'!$I$40=0,"",'Scheda 9'!$I$40)</f>
        <v/>
      </c>
      <c r="K28" s="379"/>
      <c r="L28" s="101"/>
      <c r="M28" s="214">
        <f>MIN('Scheda 9'!Y$26:Y$37)</f>
        <v>0</v>
      </c>
      <c r="N28" s="385">
        <f>MAX('Scheda 9'!Y$26:Y$37)</f>
        <v>0</v>
      </c>
      <c r="O28" s="120">
        <v>9</v>
      </c>
      <c r="P28" s="213" t="s">
        <v>40</v>
      </c>
      <c r="Q28" s="213" t="s">
        <v>52</v>
      </c>
      <c r="R28" s="214"/>
      <c r="S28" s="214"/>
      <c r="T28" s="214"/>
    </row>
    <row r="29" spans="2:20" s="2" customFormat="1" ht="18" customHeight="1" x14ac:dyDescent="0.2">
      <c r="B29" s="24"/>
      <c r="C29" s="108">
        <v>10</v>
      </c>
      <c r="D29" s="97" t="str">
        <f>IF('Scheda 10'!$Y$15="",'Scheda 10'!$K$15,"")</f>
        <v/>
      </c>
      <c r="E29" s="97" t="str">
        <f>IF('Scheda 10'!$I$40=0,"",CONCATENATE('Scheda 10'!$K$11,",",'Scheda 10'!$K$13))</f>
        <v/>
      </c>
      <c r="F29" s="98" t="str">
        <f>IF('Scheda 10'!$I$40=0,"",IF('Scheda 10'!$K$17="","",'Scheda 10'!$K$17))</f>
        <v/>
      </c>
      <c r="G29" s="99" t="str">
        <f>IF('Scheda 10'!$I$40=0,"",'Scheda 10'!$W$7)</f>
        <v/>
      </c>
      <c r="H29" s="99" t="str">
        <f>IF('Scheda 10'!$I$40=0,"",CONCATENATE((VLOOKUP(M29,$O$20:$Q$31,2)),$J$8))</f>
        <v/>
      </c>
      <c r="I29" s="99" t="str">
        <f>IF('Scheda 10'!$I$40=0,"",CONCATENATE((VLOOKUP(N29,$O$20:$Q$31,3)),$J$8))</f>
        <v/>
      </c>
      <c r="J29" s="100" t="str">
        <f>IF('Scheda 10'!$I$40=0,"",'Scheda 10'!$I$40)</f>
        <v/>
      </c>
      <c r="K29" s="379"/>
      <c r="L29" s="101"/>
      <c r="M29" s="214">
        <f>MIN('Scheda 10'!Y$26:Y$37)</f>
        <v>0</v>
      </c>
      <c r="N29" s="385">
        <f>MAX('Scheda 10'!Y$26:Y$37)</f>
        <v>0</v>
      </c>
      <c r="O29" s="120">
        <v>10</v>
      </c>
      <c r="P29" s="213" t="s">
        <v>41</v>
      </c>
      <c r="Q29" s="213" t="s">
        <v>53</v>
      </c>
      <c r="R29" s="214"/>
      <c r="S29" s="214"/>
      <c r="T29" s="214"/>
    </row>
    <row r="30" spans="2:20" s="2" customFormat="1" ht="18" customHeight="1" x14ac:dyDescent="0.2">
      <c r="B30" s="24"/>
      <c r="C30" s="108">
        <v>11</v>
      </c>
      <c r="D30" s="97" t="str">
        <f>IF('Scheda 11'!$Y$15="",'Scheda 11'!$K$15,"")</f>
        <v/>
      </c>
      <c r="E30" s="97" t="str">
        <f>IF('Scheda 11'!$I$40=0,"",CONCATENATE('Scheda 11'!$K$11,",",'Scheda 11'!$K$13))</f>
        <v/>
      </c>
      <c r="F30" s="98" t="str">
        <f>IF('Scheda 11'!$I$40=0,"",IF('Scheda 11'!$K$17="","",'Scheda 11'!$K$17))</f>
        <v/>
      </c>
      <c r="G30" s="99" t="str">
        <f>IF('Scheda 11'!$I$40=0,"",'Scheda 11'!$W$7)</f>
        <v/>
      </c>
      <c r="H30" s="99" t="str">
        <f>IF('Scheda 11'!$I$40=0,"",CONCATENATE((VLOOKUP(M30,$O$20:$Q$31,2)),$J$8))</f>
        <v/>
      </c>
      <c r="I30" s="99" t="str">
        <f>IF('Scheda 11'!$I$40=0,"",CONCATENATE((VLOOKUP(N30,$O$20:$Q$31,3)),$J$8))</f>
        <v/>
      </c>
      <c r="J30" s="100" t="str">
        <f>IF('Scheda 11'!$I$40=0,"",'Scheda 11'!$I$40)</f>
        <v/>
      </c>
      <c r="K30" s="379"/>
      <c r="L30" s="101"/>
      <c r="M30" s="214">
        <f>MIN('Scheda 11'!Y$26:Y$37)</f>
        <v>0</v>
      </c>
      <c r="N30" s="385">
        <f>MAX('Scheda 11'!Y$26:Y$37)</f>
        <v>0</v>
      </c>
      <c r="O30" s="120">
        <v>11</v>
      </c>
      <c r="P30" s="213" t="s">
        <v>42</v>
      </c>
      <c r="Q30" s="213" t="s">
        <v>54</v>
      </c>
      <c r="R30" s="214"/>
      <c r="S30" s="214"/>
      <c r="T30" s="214"/>
    </row>
    <row r="31" spans="2:20" s="2" customFormat="1" ht="18" customHeight="1" x14ac:dyDescent="0.2">
      <c r="B31" s="24"/>
      <c r="C31" s="108">
        <v>12</v>
      </c>
      <c r="D31" s="97" t="str">
        <f>IF('Scheda 12'!$Y$15="",'Scheda 12'!$K$15,"")</f>
        <v/>
      </c>
      <c r="E31" s="97" t="str">
        <f>IF('Scheda 12'!$I$40=0,"",CONCATENATE('Scheda 12'!$K$11,",",'Scheda 12'!$K$13))</f>
        <v/>
      </c>
      <c r="F31" s="98" t="str">
        <f>IF('Scheda 12'!$I$40=0,"",IF('Scheda 12'!$K$17="","",'Scheda 12'!$K$17))</f>
        <v/>
      </c>
      <c r="G31" s="99" t="str">
        <f>IF('Scheda 12'!$I$40=0,"",'Scheda 12'!$W$7)</f>
        <v/>
      </c>
      <c r="H31" s="99" t="str">
        <f>IF('Scheda 12'!$I$40=0,"",CONCATENATE((VLOOKUP(M31,$O$20:$Q$31,2)),$J$8))</f>
        <v/>
      </c>
      <c r="I31" s="99" t="str">
        <f>IF('Scheda 12'!$I$40=0,"",CONCATENATE((VLOOKUP(N31,$O$20:$Q$31,3)),$J$8))</f>
        <v/>
      </c>
      <c r="J31" s="100" t="str">
        <f>IF('Scheda 12'!$I$40=0,"",'Scheda 12'!$I$40)</f>
        <v/>
      </c>
      <c r="K31" s="379"/>
      <c r="L31" s="101"/>
      <c r="M31" s="214">
        <f>MIN('Scheda 12'!Y$26:Y$37)</f>
        <v>0</v>
      </c>
      <c r="N31" s="385">
        <f>MAX('Scheda 12'!Y$26:Y$37)</f>
        <v>0</v>
      </c>
      <c r="O31" s="120">
        <v>12</v>
      </c>
      <c r="P31" s="213" t="s">
        <v>43</v>
      </c>
      <c r="Q31" s="213" t="s">
        <v>55</v>
      </c>
      <c r="R31" s="214"/>
      <c r="S31" s="214"/>
      <c r="T31" s="214"/>
    </row>
    <row r="32" spans="2:20" s="2" customFormat="1" ht="18" customHeight="1" x14ac:dyDescent="0.2">
      <c r="B32" s="24"/>
      <c r="C32" s="108">
        <v>13</v>
      </c>
      <c r="D32" s="97" t="str">
        <f>IF('Scheda 13'!$Y$15="",'Scheda 13'!$K$15,"")</f>
        <v/>
      </c>
      <c r="E32" s="97" t="str">
        <f>IF('Scheda 13'!$I$40=0,"",CONCATENATE('Scheda 13'!$K$11,",",'Scheda 13'!$K$13))</f>
        <v/>
      </c>
      <c r="F32" s="98" t="str">
        <f>IF('Scheda 13'!$I$40=0,"",IF('Scheda 13'!$K$17="","",'Scheda 13'!$K$17))</f>
        <v/>
      </c>
      <c r="G32" s="99" t="str">
        <f>IF('Scheda 13'!$I$40=0,"",'Scheda 13'!$W$7)</f>
        <v/>
      </c>
      <c r="H32" s="99" t="str">
        <f>IF('Scheda 13'!$I$40=0,"",CONCATENATE((VLOOKUP(M32,$O$20:$Q$31,2)),$J$8))</f>
        <v/>
      </c>
      <c r="I32" s="99" t="str">
        <f>IF('Scheda 13'!$I$40=0,"",CONCATENATE((VLOOKUP(N32,$O$20:$Q$31,3)),$J$8))</f>
        <v/>
      </c>
      <c r="J32" s="100" t="str">
        <f>IF('Scheda 13'!$I$40=0,"",'Scheda 13'!$I$40)</f>
        <v/>
      </c>
      <c r="K32" s="379"/>
      <c r="L32" s="101"/>
      <c r="M32" s="214">
        <f>MIN('Scheda 13'!Y$26:Y$37)</f>
        <v>0</v>
      </c>
      <c r="N32" s="385">
        <f>MAX('Scheda 13'!Y$26:Y$37)</f>
        <v>0</v>
      </c>
      <c r="O32" s="122"/>
      <c r="P32" s="122"/>
      <c r="Q32" s="214"/>
      <c r="R32" s="214"/>
      <c r="S32" s="214"/>
      <c r="T32" s="214"/>
    </row>
    <row r="33" spans="2:20" s="2" customFormat="1" ht="18" customHeight="1" x14ac:dyDescent="0.2">
      <c r="B33" s="24"/>
      <c r="C33" s="108">
        <v>14</v>
      </c>
      <c r="D33" s="97" t="str">
        <f>IF('Scheda 14'!$Y$15="",'Scheda 14'!$K$15,"")</f>
        <v/>
      </c>
      <c r="E33" s="97" t="str">
        <f>IF('Scheda 14'!$I$40=0,"",CONCATENATE('Scheda 14'!$K$11,",",'Scheda 14'!$K$13))</f>
        <v/>
      </c>
      <c r="F33" s="98" t="str">
        <f>IF('Scheda 14'!$I$40=0,"",IF('Scheda 14'!$K$17="","",'Scheda 14'!$K$17))</f>
        <v/>
      </c>
      <c r="G33" s="99" t="str">
        <f>IF('Scheda 14'!$I$40=0,"",'Scheda 14'!$W$7)</f>
        <v/>
      </c>
      <c r="H33" s="99" t="str">
        <f>IF('Scheda 14'!$I$40=0,"",CONCATENATE((VLOOKUP(M33,$O$20:$Q$31,2)),$J$8))</f>
        <v/>
      </c>
      <c r="I33" s="99" t="str">
        <f>IF('Scheda 14'!$I$40=0,"",CONCATENATE((VLOOKUP(N33,$O$20:$Q$31,3)),$J$8))</f>
        <v/>
      </c>
      <c r="J33" s="100" t="str">
        <f>IF('Scheda 14'!$I$40=0,"",'Scheda 14'!$I$40)</f>
        <v/>
      </c>
      <c r="K33" s="379"/>
      <c r="L33" s="101"/>
      <c r="M33" s="214">
        <f>MIN('Scheda 14'!Y$26:Y$37)</f>
        <v>0</v>
      </c>
      <c r="N33" s="385">
        <f>MAX('Scheda 14'!Y$26:Y$37)</f>
        <v>0</v>
      </c>
      <c r="O33" s="122"/>
      <c r="P33" s="122"/>
      <c r="Q33" s="214"/>
      <c r="R33" s="214"/>
      <c r="S33" s="214"/>
      <c r="T33" s="214"/>
    </row>
    <row r="34" spans="2:20" s="2" customFormat="1" ht="18" customHeight="1" x14ac:dyDescent="0.2">
      <c r="B34" s="24"/>
      <c r="C34" s="108">
        <v>15</v>
      </c>
      <c r="D34" s="97" t="str">
        <f>IF('Scheda 15'!$Y$15="",'Scheda 15'!$K$15,"")</f>
        <v/>
      </c>
      <c r="E34" s="97" t="str">
        <f>IF('Scheda 15'!$I$40=0,"",CONCATENATE('Scheda 15'!$K$11,",",'Scheda 15'!$K$13))</f>
        <v/>
      </c>
      <c r="F34" s="98" t="str">
        <f>IF('Scheda 15'!$I$40=0,"",IF('Scheda 15'!$K$17="","",'Scheda 15'!$K$17))</f>
        <v/>
      </c>
      <c r="G34" s="99" t="str">
        <f>IF('Scheda 15'!$I$40=0,"",'Scheda 15'!$W$7)</f>
        <v/>
      </c>
      <c r="H34" s="99" t="str">
        <f>IF('Scheda 15'!$I$40=0,"",CONCATENATE((VLOOKUP(M34,$O$20:$Q$31,2)),$J$8))</f>
        <v/>
      </c>
      <c r="I34" s="99" t="str">
        <f>IF('Scheda 15'!$I$40=0,"",CONCATENATE((VLOOKUP(N34,$O$20:$Q$31,3)),$J$8))</f>
        <v/>
      </c>
      <c r="J34" s="100" t="str">
        <f>IF('Scheda 15'!$I$40=0,"",'Scheda 15'!$I$40)</f>
        <v/>
      </c>
      <c r="K34" s="379"/>
      <c r="L34" s="101"/>
      <c r="M34" s="214">
        <f>MIN('Scheda 15'!Y$26:Y$37)</f>
        <v>0</v>
      </c>
      <c r="N34" s="385">
        <f>MAX('Scheda 15'!Y$26:Y$37)</f>
        <v>0</v>
      </c>
      <c r="O34" s="122"/>
      <c r="P34" s="122"/>
      <c r="Q34" s="214"/>
      <c r="R34" s="214"/>
      <c r="S34" s="214"/>
      <c r="T34" s="214"/>
    </row>
    <row r="35" spans="2:20" s="2" customFormat="1" ht="18" customHeight="1" x14ac:dyDescent="0.2">
      <c r="B35" s="24"/>
      <c r="C35" s="108">
        <v>16</v>
      </c>
      <c r="D35" s="97" t="str">
        <f>IF('Scheda 16'!$Y$15="",'Scheda 16'!$K$15,"")</f>
        <v/>
      </c>
      <c r="E35" s="97" t="str">
        <f>IF('Scheda 16'!$I$40=0,"",CONCATENATE('Scheda 16'!$K$11,",",'Scheda 16'!$K$13))</f>
        <v/>
      </c>
      <c r="F35" s="98" t="str">
        <f>IF('Scheda 16'!$I$40=0,"",IF('Scheda 16'!$K$17="","",'Scheda 16'!$K$17))</f>
        <v/>
      </c>
      <c r="G35" s="99" t="str">
        <f>IF('Scheda 16'!$I$40=0,"",'Scheda 16'!$W$7)</f>
        <v/>
      </c>
      <c r="H35" s="99" t="str">
        <f>IF('Scheda 16'!$I$40=0,"",CONCATENATE((VLOOKUP(M35,$O$20:$Q$31,2)),$J$8))</f>
        <v/>
      </c>
      <c r="I35" s="99" t="str">
        <f>IF('Scheda 16'!$I$40=0,"",CONCATENATE((VLOOKUP(N35,$O$20:$Q$31,3)),$J$8))</f>
        <v/>
      </c>
      <c r="J35" s="100" t="str">
        <f>IF('Scheda 16'!$I$40=0,"",'Scheda 16'!$I$40)</f>
        <v/>
      </c>
      <c r="K35" s="379"/>
      <c r="L35" s="101"/>
      <c r="M35" s="214">
        <f>MIN('Scheda 16'!Y$26:Y$37)</f>
        <v>0</v>
      </c>
      <c r="N35" s="385">
        <f>MAX('Scheda 16'!Y$26:Y$37)</f>
        <v>0</v>
      </c>
      <c r="O35" s="122"/>
      <c r="P35" s="122"/>
      <c r="Q35" s="214"/>
      <c r="R35" s="214"/>
      <c r="S35" s="214"/>
      <c r="T35" s="214"/>
    </row>
    <row r="36" spans="2:20" s="2" customFormat="1" ht="18" customHeight="1" x14ac:dyDescent="0.2">
      <c r="B36" s="24"/>
      <c r="C36" s="108">
        <v>17</v>
      </c>
      <c r="D36" s="459" t="str">
        <f>IF('Scheda 17'!$Y$15="",'Scheda 17'!$K$15,"")</f>
        <v/>
      </c>
      <c r="E36" s="459" t="str">
        <f>IF('Scheda 17'!$I$40=0,"",CONCATENATE('Scheda 17'!$K$11,",",'Scheda 17'!$K$13))</f>
        <v/>
      </c>
      <c r="F36" s="460" t="str">
        <f>IF('Scheda 17'!$I$40=0,"",IF('Scheda 17'!$K$17="","",'Scheda 17'!$K$17))</f>
        <v/>
      </c>
      <c r="G36" s="461" t="str">
        <f>IF('Scheda 17'!$I$40=0,"",'Scheda 17'!$W$7)</f>
        <v/>
      </c>
      <c r="H36" s="461" t="str">
        <f>IF('Scheda 17'!$I$40=0,"",CONCATENATE((VLOOKUP(M36,$O$20:$Q$31,2)),$J$8))</f>
        <v/>
      </c>
      <c r="I36" s="461" t="str">
        <f>IF('Scheda 17'!$I$40=0,"",CONCATENATE((VLOOKUP(N36,$O$20:$Q$31,3)),$J$8))</f>
        <v/>
      </c>
      <c r="J36" s="462" t="str">
        <f>IF('Scheda 17'!$I$40=0,"",'Scheda 17'!$I$40)</f>
        <v/>
      </c>
      <c r="K36" s="379"/>
      <c r="L36" s="101"/>
      <c r="M36" s="214">
        <f>MIN('Scheda 17'!Y$26:Y$37)</f>
        <v>0</v>
      </c>
      <c r="N36" s="385">
        <f>MAX('Scheda 17'!Y$26:Y$37)</f>
        <v>0</v>
      </c>
      <c r="O36" s="122"/>
      <c r="P36" s="122"/>
      <c r="Q36" s="214"/>
      <c r="R36" s="214"/>
      <c r="S36" s="214"/>
      <c r="T36" s="214"/>
    </row>
    <row r="37" spans="2:20" s="2" customFormat="1" ht="18" customHeight="1" x14ac:dyDescent="0.2">
      <c r="B37" s="24"/>
      <c r="C37" s="108">
        <v>18</v>
      </c>
      <c r="D37" s="459" t="str">
        <f>IF('Scheda 18'!$Y$15="",'Scheda 18'!$K$15,"")</f>
        <v/>
      </c>
      <c r="E37" s="459" t="str">
        <f>IF('Scheda 18'!$I$40=0,"",CONCATENATE('Scheda 18'!$K$11,",",'Scheda 18'!$K$13))</f>
        <v/>
      </c>
      <c r="F37" s="460" t="str">
        <f>IF('Scheda 18'!$I$40=0,"",IF('Scheda 18'!$K$17="","",'Scheda 18'!$K$17))</f>
        <v/>
      </c>
      <c r="G37" s="461" t="str">
        <f>IF('Scheda 18'!$I$40=0,"",'Scheda 18'!$W$7)</f>
        <v/>
      </c>
      <c r="H37" s="461" t="str">
        <f>IF('Scheda 18'!$I$40=0,"",CONCATENATE((VLOOKUP(M37,$O$20:$Q$31,2)),$J$8))</f>
        <v/>
      </c>
      <c r="I37" s="461" t="str">
        <f>IF('Scheda 18'!$I$40=0,"",CONCATENATE((VLOOKUP(N37,$O$20:$Q$31,3)),$J$8))</f>
        <v/>
      </c>
      <c r="J37" s="462" t="str">
        <f>IF('Scheda 18'!$I$40=0,"",'Scheda 18'!$I$40)</f>
        <v/>
      </c>
      <c r="K37" s="379"/>
      <c r="L37" s="101"/>
      <c r="M37" s="214">
        <f>MIN('Scheda 18'!Y$26:Y$37)</f>
        <v>0</v>
      </c>
      <c r="N37" s="385">
        <f>MAX('Scheda 18'!Y$26:Y$37)</f>
        <v>0</v>
      </c>
      <c r="O37" s="122"/>
      <c r="P37" s="122"/>
      <c r="Q37" s="214"/>
      <c r="R37" s="214"/>
      <c r="S37" s="214"/>
      <c r="T37" s="214"/>
    </row>
    <row r="38" spans="2:20" s="2" customFormat="1" ht="24" customHeight="1" thickBot="1" x14ac:dyDescent="0.25">
      <c r="B38" s="27"/>
      <c r="C38" s="429" t="str">
        <f>'Foglio di base'!N43</f>
        <v>© medisuisse 2025</v>
      </c>
      <c r="D38" s="81"/>
      <c r="E38" s="82"/>
      <c r="F38" s="83"/>
      <c r="G38" s="83"/>
      <c r="H38" s="83"/>
      <c r="I38" s="83"/>
      <c r="J38" s="15" t="str">
        <f>IF(SUM(J20:J37)=0,"",SUM(J20:J37))</f>
        <v/>
      </c>
      <c r="K38" s="380" t="str">
        <f>IF(SUM(K20:K37)=0,"",SUM(K20:K37))</f>
        <v/>
      </c>
      <c r="L38" s="16"/>
      <c r="M38" s="122"/>
      <c r="N38" s="122"/>
      <c r="O38" s="122"/>
      <c r="P38" s="122"/>
      <c r="Q38" s="214"/>
      <c r="R38" s="214"/>
      <c r="S38" s="214"/>
      <c r="T38" s="214"/>
    </row>
    <row r="39" spans="2:20" ht="22.5" customHeight="1" thickTop="1" x14ac:dyDescent="0.2">
      <c r="B39" s="28"/>
      <c r="C39" s="28"/>
      <c r="D39" s="28"/>
      <c r="E39" s="28"/>
      <c r="F39" s="28"/>
      <c r="G39" s="28"/>
      <c r="H39" s="28"/>
      <c r="I39" s="28"/>
      <c r="J39" s="28"/>
      <c r="K39" s="28"/>
      <c r="L39" s="28"/>
      <c r="M39" s="122"/>
      <c r="N39" s="122"/>
      <c r="O39" s="122"/>
      <c r="P39" s="122"/>
    </row>
    <row r="40" spans="2:20" ht="10.5" customHeight="1" x14ac:dyDescent="0.2">
      <c r="B40" s="28"/>
      <c r="C40" s="28"/>
      <c r="D40" s="28"/>
      <c r="E40" s="28"/>
      <c r="F40" s="28"/>
      <c r="G40" s="28"/>
      <c r="H40" s="28"/>
      <c r="I40" s="28"/>
      <c r="J40" s="28"/>
      <c r="K40" s="28"/>
      <c r="L40" s="28"/>
      <c r="M40" s="122"/>
      <c r="N40" s="122"/>
      <c r="O40" s="120"/>
      <c r="P40" s="120"/>
      <c r="Q40" s="120"/>
    </row>
    <row r="41" spans="2:20" ht="14.25" customHeight="1" x14ac:dyDescent="0.2">
      <c r="B41" s="4"/>
      <c r="C41" s="4"/>
      <c r="D41" s="4"/>
      <c r="E41" s="9"/>
      <c r="F41" s="4"/>
      <c r="G41" s="4"/>
      <c r="H41" s="4"/>
      <c r="I41" s="4"/>
      <c r="J41" s="4"/>
      <c r="K41" s="4"/>
      <c r="L41" s="4"/>
      <c r="M41" s="122"/>
      <c r="N41" s="122"/>
      <c r="O41" s="120"/>
      <c r="P41" s="120"/>
      <c r="Q41" s="120"/>
    </row>
    <row r="42" spans="2:20" x14ac:dyDescent="0.2">
      <c r="B42" s="4"/>
      <c r="C42" s="4"/>
      <c r="D42" s="4"/>
      <c r="E42" s="9"/>
      <c r="F42" s="4"/>
      <c r="G42" s="4"/>
      <c r="H42" s="4"/>
      <c r="I42" s="4"/>
      <c r="J42" s="4"/>
      <c r="K42" s="4"/>
      <c r="L42" s="4"/>
      <c r="M42" s="120"/>
      <c r="N42" s="120"/>
      <c r="O42" s="120"/>
      <c r="P42" s="120"/>
      <c r="Q42" s="120"/>
    </row>
    <row r="43" spans="2:20" x14ac:dyDescent="0.2">
      <c r="B43" s="4"/>
      <c r="C43" s="4"/>
      <c r="D43" s="4"/>
      <c r="E43" s="9"/>
      <c r="F43" s="4"/>
      <c r="G43" s="4"/>
      <c r="H43" s="4"/>
      <c r="I43" s="4"/>
      <c r="J43" s="4"/>
      <c r="K43" s="4"/>
      <c r="L43" s="4"/>
      <c r="M43" s="120"/>
      <c r="N43" s="120"/>
      <c r="O43" s="120"/>
      <c r="P43" s="120"/>
      <c r="Q43" s="120"/>
    </row>
    <row r="44" spans="2:20" ht="9.75" customHeight="1" x14ac:dyDescent="0.2">
      <c r="B44" s="4"/>
      <c r="C44" s="4"/>
      <c r="D44" s="4"/>
      <c r="E44" s="9"/>
      <c r="F44" s="4"/>
      <c r="G44" s="4"/>
      <c r="H44" s="4"/>
      <c r="I44" s="4"/>
      <c r="J44" s="4"/>
      <c r="K44" s="4"/>
      <c r="L44" s="4"/>
      <c r="M44" s="120"/>
      <c r="N44" s="120"/>
      <c r="O44" s="120"/>
      <c r="P44" s="120"/>
      <c r="Q44" s="120"/>
    </row>
    <row r="45" spans="2:20" ht="17.25" customHeight="1" x14ac:dyDescent="0.2">
      <c r="B45" s="4"/>
      <c r="C45" s="4"/>
      <c r="D45" s="4"/>
      <c r="E45" s="9"/>
      <c r="F45" s="4"/>
      <c r="G45" s="4"/>
      <c r="H45" s="4"/>
      <c r="I45" s="4"/>
      <c r="J45" s="4"/>
      <c r="K45" s="4"/>
      <c r="L45" s="4"/>
      <c r="M45" s="120"/>
      <c r="N45" s="120"/>
      <c r="O45" s="120"/>
      <c r="P45" s="120"/>
      <c r="Q45" s="120"/>
    </row>
    <row r="46" spans="2:20" x14ac:dyDescent="0.2">
      <c r="B46" s="4"/>
      <c r="C46" s="4"/>
      <c r="D46" s="4"/>
      <c r="E46" s="9"/>
      <c r="F46" s="4"/>
      <c r="G46" s="4"/>
      <c r="H46" s="4"/>
      <c r="I46" s="4"/>
      <c r="J46" s="4"/>
      <c r="K46" s="4"/>
      <c r="L46" s="4"/>
      <c r="M46" s="120"/>
      <c r="N46" s="120"/>
      <c r="O46" s="120"/>
      <c r="P46" s="120"/>
      <c r="Q46" s="120"/>
    </row>
    <row r="47" spans="2:20" x14ac:dyDescent="0.2">
      <c r="B47" s="10"/>
      <c r="C47" s="10"/>
      <c r="D47" s="10"/>
      <c r="E47" s="10"/>
      <c r="F47" s="10"/>
      <c r="G47" s="10"/>
      <c r="H47" s="10"/>
      <c r="I47" s="10"/>
      <c r="J47" s="10"/>
      <c r="K47" s="10"/>
      <c r="L47" s="4"/>
      <c r="M47" s="120"/>
      <c r="N47" s="120"/>
      <c r="O47" s="120"/>
      <c r="P47" s="120"/>
      <c r="Q47" s="120"/>
    </row>
    <row r="48" spans="2:20" ht="8.25" customHeight="1" x14ac:dyDescent="0.2">
      <c r="B48" s="4"/>
      <c r="C48" s="4"/>
      <c r="D48" s="4"/>
      <c r="E48" s="9"/>
      <c r="F48" s="4"/>
      <c r="G48" s="4"/>
      <c r="H48" s="4"/>
      <c r="I48" s="4"/>
      <c r="J48" s="4"/>
      <c r="K48" s="4"/>
      <c r="L48" s="4"/>
      <c r="M48" s="120"/>
      <c r="N48" s="120"/>
      <c r="O48" s="120"/>
      <c r="P48" s="120"/>
      <c r="Q48" s="120"/>
    </row>
    <row r="49" spans="1:17" x14ac:dyDescent="0.2">
      <c r="A49" s="4"/>
      <c r="B49" s="10"/>
      <c r="C49" s="10"/>
      <c r="D49" s="10"/>
      <c r="E49" s="10"/>
      <c r="F49" s="10"/>
      <c r="G49" s="10"/>
      <c r="H49" s="10"/>
      <c r="I49" s="10"/>
      <c r="J49" s="10"/>
      <c r="K49" s="10"/>
      <c r="L49" s="4"/>
      <c r="M49" s="120"/>
      <c r="N49" s="120"/>
      <c r="O49" s="120"/>
      <c r="P49" s="120"/>
      <c r="Q49" s="120"/>
    </row>
    <row r="50" spans="1:17" x14ac:dyDescent="0.2">
      <c r="A50" s="4"/>
      <c r="B50" s="4"/>
      <c r="C50" s="4"/>
      <c r="D50" s="4"/>
      <c r="E50" s="9"/>
      <c r="F50" s="4"/>
      <c r="G50" s="4"/>
      <c r="H50" s="4"/>
      <c r="I50" s="4"/>
      <c r="J50" s="4"/>
      <c r="K50" s="4"/>
      <c r="L50" s="4"/>
      <c r="M50" s="120"/>
      <c r="N50" s="120"/>
      <c r="O50" s="120"/>
      <c r="P50" s="120"/>
      <c r="Q50" s="120"/>
    </row>
    <row r="51" spans="1:17" x14ac:dyDescent="0.2">
      <c r="A51" s="4"/>
      <c r="B51" s="4"/>
      <c r="C51" s="4"/>
      <c r="D51" s="4"/>
      <c r="E51" s="9"/>
      <c r="F51" s="4"/>
      <c r="G51" s="4"/>
      <c r="H51" s="4"/>
      <c r="I51" s="4"/>
      <c r="J51" s="11"/>
      <c r="K51" s="11"/>
      <c r="L51" s="4"/>
      <c r="M51" s="120"/>
      <c r="N51" s="120"/>
      <c r="O51" s="120"/>
      <c r="P51" s="120"/>
      <c r="Q51" s="120"/>
    </row>
    <row r="52" spans="1:17" x14ac:dyDescent="0.2">
      <c r="A52" s="4"/>
      <c r="B52" s="4"/>
      <c r="C52" s="4"/>
      <c r="D52" s="4"/>
      <c r="E52" s="9"/>
      <c r="F52" s="4"/>
      <c r="G52" s="4"/>
      <c r="H52" s="4"/>
      <c r="I52" s="4"/>
      <c r="J52" s="11"/>
      <c r="K52" s="11"/>
      <c r="L52" s="4"/>
      <c r="M52" s="120"/>
      <c r="N52" s="120"/>
      <c r="O52" s="120"/>
      <c r="P52" s="120"/>
      <c r="Q52" s="120"/>
    </row>
    <row r="53" spans="1:17" x14ac:dyDescent="0.2">
      <c r="A53" s="4"/>
      <c r="B53" s="4"/>
      <c r="C53" s="4"/>
      <c r="D53" s="4"/>
      <c r="E53" s="9"/>
      <c r="F53" s="4"/>
      <c r="G53" s="4"/>
      <c r="H53" s="4"/>
      <c r="I53" s="4"/>
      <c r="J53" s="12"/>
      <c r="K53" s="12"/>
      <c r="L53" s="4"/>
      <c r="M53" s="120"/>
      <c r="N53" s="120"/>
      <c r="O53" s="120"/>
      <c r="P53" s="120"/>
      <c r="Q53" s="120"/>
    </row>
    <row r="54" spans="1:17" x14ac:dyDescent="0.2">
      <c r="A54" s="4"/>
      <c r="B54" s="4"/>
      <c r="C54" s="4"/>
      <c r="D54" s="4"/>
      <c r="E54" s="9"/>
      <c r="F54" s="4"/>
      <c r="G54" s="4"/>
      <c r="H54" s="4"/>
      <c r="I54" s="4"/>
      <c r="J54" s="4"/>
      <c r="K54" s="4"/>
      <c r="L54" s="4"/>
      <c r="M54" s="120"/>
      <c r="N54" s="120"/>
      <c r="O54" s="120"/>
      <c r="P54" s="120"/>
      <c r="Q54" s="120"/>
    </row>
    <row r="55" spans="1:17" x14ac:dyDescent="0.2">
      <c r="A55" s="4"/>
      <c r="B55" s="4"/>
      <c r="C55" s="4"/>
      <c r="D55" s="4"/>
      <c r="E55" s="9"/>
      <c r="F55" s="4"/>
      <c r="G55" s="4"/>
      <c r="H55" s="4"/>
      <c r="I55" s="4"/>
      <c r="J55" s="4"/>
      <c r="K55" s="4"/>
      <c r="L55" s="4"/>
      <c r="M55" s="120"/>
      <c r="N55" s="120"/>
      <c r="O55" s="120"/>
      <c r="P55" s="120"/>
      <c r="Q55" s="120"/>
    </row>
    <row r="56" spans="1:17" x14ac:dyDescent="0.2">
      <c r="A56" s="4"/>
      <c r="B56" s="4"/>
      <c r="C56" s="4"/>
      <c r="D56" s="4"/>
      <c r="E56" s="9"/>
      <c r="F56" s="4"/>
      <c r="G56" s="4"/>
      <c r="H56" s="4"/>
      <c r="I56" s="4"/>
      <c r="J56" s="4"/>
      <c r="K56" s="4"/>
      <c r="L56" s="4"/>
      <c r="M56" s="120"/>
      <c r="N56" s="120"/>
      <c r="O56" s="120"/>
      <c r="P56" s="120"/>
      <c r="Q56" s="120"/>
    </row>
    <row r="57" spans="1:17" x14ac:dyDescent="0.2">
      <c r="A57" s="4"/>
      <c r="B57" s="4"/>
      <c r="C57" s="4"/>
      <c r="D57" s="4"/>
      <c r="E57" s="9"/>
      <c r="F57" s="4"/>
      <c r="G57" s="4"/>
      <c r="H57" s="4"/>
      <c r="I57" s="4"/>
      <c r="J57" s="4"/>
      <c r="K57" s="4"/>
      <c r="L57" s="4"/>
      <c r="M57" s="120"/>
      <c r="N57" s="120"/>
      <c r="O57" s="120"/>
      <c r="P57" s="120"/>
      <c r="Q57" s="120"/>
    </row>
    <row r="58" spans="1:17" x14ac:dyDescent="0.2">
      <c r="A58" s="4"/>
      <c r="B58" s="4"/>
      <c r="C58" s="4"/>
      <c r="D58" s="4"/>
      <c r="E58" s="9"/>
      <c r="F58" s="4"/>
      <c r="G58" s="4"/>
      <c r="H58" s="4"/>
      <c r="I58" s="4"/>
      <c r="J58" s="4"/>
      <c r="K58" s="4"/>
      <c r="L58" s="4"/>
      <c r="M58" s="120"/>
      <c r="N58" s="120"/>
      <c r="O58" s="120"/>
      <c r="P58" s="120"/>
      <c r="Q58" s="120"/>
    </row>
    <row r="59" spans="1:17" x14ac:dyDescent="0.2">
      <c r="A59" s="4"/>
      <c r="B59" s="4"/>
      <c r="C59" s="4"/>
      <c r="D59" s="4"/>
      <c r="E59" s="9"/>
      <c r="F59" s="4"/>
      <c r="G59" s="4"/>
      <c r="H59" s="4"/>
      <c r="I59" s="4"/>
      <c r="J59" s="4"/>
      <c r="K59" s="4"/>
      <c r="L59" s="4"/>
      <c r="M59" s="120"/>
      <c r="N59" s="120"/>
      <c r="O59" s="120"/>
      <c r="P59" s="120"/>
      <c r="Q59" s="120"/>
    </row>
    <row r="60" spans="1:17" x14ac:dyDescent="0.2">
      <c r="A60" s="4"/>
      <c r="B60" s="4"/>
      <c r="C60" s="4"/>
      <c r="D60" s="4"/>
      <c r="E60" s="9"/>
      <c r="F60" s="4"/>
      <c r="G60" s="4"/>
      <c r="H60" s="4"/>
      <c r="I60" s="4"/>
      <c r="J60" s="4"/>
      <c r="K60" s="4"/>
      <c r="L60" s="4"/>
      <c r="M60" s="120"/>
      <c r="N60" s="120"/>
    </row>
    <row r="61" spans="1:17" x14ac:dyDescent="0.2">
      <c r="A61" s="4"/>
      <c r="B61" s="4"/>
      <c r="C61" s="4"/>
      <c r="D61" s="4"/>
      <c r="E61" s="9"/>
      <c r="F61" s="4"/>
      <c r="G61" s="4"/>
      <c r="H61" s="4"/>
      <c r="I61" s="4"/>
      <c r="J61" s="4"/>
      <c r="K61" s="4"/>
      <c r="L61" s="4"/>
      <c r="M61" s="120"/>
      <c r="N61" s="120"/>
    </row>
    <row r="62" spans="1:17" x14ac:dyDescent="0.2">
      <c r="A62" s="4"/>
      <c r="B62" s="4"/>
      <c r="C62" s="4"/>
      <c r="D62" s="4"/>
      <c r="E62" s="4"/>
      <c r="F62" s="4"/>
      <c r="G62" s="4"/>
      <c r="H62" s="4"/>
      <c r="I62" s="4"/>
      <c r="J62" s="4"/>
      <c r="K62" s="4"/>
      <c r="L62" s="4"/>
      <c r="M62" s="120"/>
      <c r="N62" s="120"/>
    </row>
    <row r="63" spans="1:17" x14ac:dyDescent="0.2">
      <c r="A63" s="4"/>
      <c r="B63" s="4"/>
      <c r="C63" s="4"/>
      <c r="D63" s="4"/>
      <c r="E63" s="4"/>
      <c r="F63" s="4"/>
      <c r="G63" s="4"/>
      <c r="H63" s="4"/>
      <c r="I63" s="4"/>
      <c r="J63" s="4"/>
      <c r="K63" s="4"/>
      <c r="L63" s="4"/>
      <c r="M63" s="120"/>
      <c r="N63" s="120"/>
    </row>
    <row r="64" spans="1:17" x14ac:dyDescent="0.2">
      <c r="A64" s="4"/>
      <c r="B64" s="4"/>
      <c r="C64" s="4"/>
      <c r="D64" s="4"/>
      <c r="E64" s="4"/>
      <c r="F64" s="4"/>
      <c r="G64" s="4"/>
      <c r="H64" s="4"/>
      <c r="I64" s="4"/>
      <c r="J64" s="4"/>
      <c r="K64" s="4"/>
      <c r="L64" s="4"/>
      <c r="M64" s="120"/>
      <c r="N64" s="120"/>
    </row>
    <row r="65" spans="1:14" x14ac:dyDescent="0.2">
      <c r="A65" s="4"/>
      <c r="B65" s="4"/>
      <c r="C65" s="4"/>
      <c r="D65" s="4"/>
      <c r="E65" s="4"/>
      <c r="F65" s="4"/>
      <c r="G65" s="4"/>
      <c r="H65" s="4"/>
      <c r="I65" s="4"/>
      <c r="J65" s="4"/>
      <c r="K65" s="4"/>
      <c r="L65" s="4"/>
      <c r="M65" s="120"/>
      <c r="N65" s="120"/>
    </row>
    <row r="66" spans="1:14" x14ac:dyDescent="0.2">
      <c r="A66" s="4"/>
      <c r="B66" s="4"/>
      <c r="C66" s="4"/>
      <c r="D66" s="4"/>
      <c r="E66" s="4"/>
      <c r="F66" s="4"/>
      <c r="G66" s="4"/>
      <c r="H66" s="4"/>
      <c r="I66" s="4"/>
      <c r="J66" s="4"/>
      <c r="K66" s="4"/>
      <c r="L66" s="4"/>
      <c r="M66" s="120"/>
      <c r="N66" s="120"/>
    </row>
    <row r="67" spans="1:14" x14ac:dyDescent="0.2">
      <c r="A67" s="4"/>
      <c r="B67" s="4"/>
      <c r="C67" s="4"/>
      <c r="D67" s="4"/>
      <c r="E67" s="4"/>
      <c r="F67" s="4"/>
      <c r="G67" s="4"/>
      <c r="H67" s="4"/>
      <c r="I67" s="4"/>
      <c r="J67" s="4"/>
      <c r="K67" s="4"/>
      <c r="L67" s="4"/>
      <c r="M67" s="120"/>
      <c r="N67" s="120"/>
    </row>
    <row r="68" spans="1:14" x14ac:dyDescent="0.2">
      <c r="A68" s="4"/>
      <c r="B68" s="4"/>
      <c r="C68" s="4"/>
      <c r="D68" s="4"/>
      <c r="E68" s="4"/>
      <c r="F68" s="4"/>
      <c r="G68" s="4"/>
      <c r="H68" s="4"/>
      <c r="I68" s="4"/>
      <c r="J68" s="4"/>
      <c r="K68" s="4"/>
      <c r="L68" s="4"/>
      <c r="M68" s="120"/>
      <c r="N68" s="120"/>
    </row>
    <row r="69" spans="1:14" x14ac:dyDescent="0.2">
      <c r="A69" s="4"/>
      <c r="B69" s="4"/>
      <c r="C69" s="4"/>
      <c r="D69" s="4"/>
      <c r="E69" s="4"/>
      <c r="F69" s="4"/>
      <c r="G69" s="4"/>
      <c r="H69" s="4"/>
      <c r="I69" s="4"/>
      <c r="J69" s="4"/>
      <c r="K69" s="4"/>
      <c r="L69" s="4"/>
      <c r="M69" s="120"/>
      <c r="N69" s="120"/>
    </row>
    <row r="70" spans="1:14" x14ac:dyDescent="0.2">
      <c r="A70" s="4"/>
      <c r="B70" s="4"/>
      <c r="C70" s="4"/>
      <c r="D70" s="4"/>
      <c r="E70" s="4"/>
      <c r="F70" s="4"/>
      <c r="G70" s="4"/>
      <c r="H70" s="4"/>
      <c r="I70" s="4"/>
      <c r="J70" s="4"/>
      <c r="K70" s="4"/>
      <c r="L70" s="4"/>
      <c r="M70" s="120"/>
      <c r="N70" s="120"/>
    </row>
    <row r="71" spans="1:14" x14ac:dyDescent="0.2">
      <c r="A71" s="4"/>
      <c r="B71" s="4"/>
      <c r="C71" s="4"/>
      <c r="D71" s="4"/>
      <c r="E71" s="4"/>
      <c r="F71" s="4"/>
      <c r="G71" s="4"/>
      <c r="H71" s="4"/>
      <c r="I71" s="4"/>
      <c r="J71" s="4"/>
      <c r="K71" s="4"/>
      <c r="L71" s="4"/>
      <c r="M71" s="120"/>
      <c r="N71" s="120"/>
    </row>
    <row r="72" spans="1:14" x14ac:dyDescent="0.2">
      <c r="A72" s="4"/>
      <c r="B72" s="4"/>
      <c r="C72" s="4"/>
      <c r="D72" s="4"/>
      <c r="E72" s="4"/>
      <c r="F72" s="4"/>
      <c r="G72" s="4"/>
      <c r="H72" s="4"/>
      <c r="I72" s="4"/>
      <c r="J72" s="4"/>
      <c r="K72" s="4"/>
      <c r="L72" s="4"/>
      <c r="M72" s="120"/>
      <c r="N72" s="120"/>
    </row>
    <row r="73" spans="1:14" x14ac:dyDescent="0.2">
      <c r="A73" s="4"/>
      <c r="B73" s="4"/>
      <c r="C73" s="4"/>
      <c r="D73" s="4"/>
      <c r="E73" s="4"/>
      <c r="F73" s="4"/>
      <c r="G73" s="4"/>
      <c r="H73" s="4"/>
      <c r="I73" s="4"/>
      <c r="J73" s="4"/>
      <c r="K73" s="4"/>
      <c r="L73" s="4"/>
      <c r="M73" s="120"/>
      <c r="N73" s="120"/>
    </row>
    <row r="74" spans="1:14" x14ac:dyDescent="0.2">
      <c r="A74" s="4"/>
      <c r="B74" s="4"/>
      <c r="C74" s="4"/>
      <c r="D74" s="4"/>
      <c r="E74" s="4"/>
      <c r="F74" s="4"/>
      <c r="G74" s="4"/>
      <c r="H74" s="4"/>
      <c r="I74" s="4"/>
      <c r="J74" s="4"/>
      <c r="K74" s="4"/>
      <c r="L74" s="4"/>
      <c r="M74" s="120"/>
      <c r="N74" s="120"/>
    </row>
    <row r="75" spans="1:14" x14ac:dyDescent="0.2">
      <c r="A75" s="4"/>
      <c r="B75" s="4"/>
      <c r="C75" s="4"/>
      <c r="D75" s="4"/>
      <c r="E75" s="4"/>
      <c r="F75" s="4"/>
      <c r="G75" s="4"/>
      <c r="H75" s="4"/>
      <c r="I75" s="4"/>
      <c r="J75" s="4"/>
      <c r="K75" s="4"/>
      <c r="L75" s="4"/>
      <c r="M75" s="120"/>
      <c r="N75" s="120"/>
    </row>
    <row r="76" spans="1:14" x14ac:dyDescent="0.2">
      <c r="A76" s="4"/>
      <c r="B76" s="4"/>
      <c r="C76" s="4"/>
      <c r="D76" s="4"/>
      <c r="E76" s="4"/>
      <c r="F76" s="4"/>
      <c r="G76" s="4"/>
      <c r="H76" s="4"/>
      <c r="I76" s="4"/>
      <c r="J76" s="4"/>
      <c r="K76" s="4"/>
      <c r="L76" s="4"/>
    </row>
    <row r="77" spans="1:14" x14ac:dyDescent="0.2">
      <c r="A77" s="4"/>
      <c r="B77" s="4"/>
      <c r="C77" s="4"/>
      <c r="D77" s="4"/>
      <c r="E77" s="4"/>
      <c r="F77" s="4"/>
      <c r="G77" s="4"/>
      <c r="H77" s="4"/>
      <c r="I77" s="4"/>
      <c r="J77" s="4"/>
      <c r="K77" s="4"/>
      <c r="L77" s="4"/>
    </row>
    <row r="78" spans="1:14" x14ac:dyDescent="0.2">
      <c r="A78" s="4"/>
      <c r="B78" s="4"/>
      <c r="C78" s="4"/>
      <c r="D78" s="4"/>
      <c r="E78" s="4"/>
      <c r="F78" s="4"/>
      <c r="G78" s="4"/>
      <c r="H78" s="4"/>
      <c r="I78" s="4"/>
      <c r="J78" s="4"/>
      <c r="K78" s="4"/>
      <c r="L78" s="4"/>
    </row>
    <row r="79" spans="1:14" x14ac:dyDescent="0.2">
      <c r="A79" s="4"/>
      <c r="B79" s="4"/>
      <c r="C79" s="4"/>
      <c r="D79" s="4"/>
      <c r="E79" s="4"/>
      <c r="F79" s="4"/>
      <c r="G79" s="4"/>
      <c r="H79" s="4"/>
      <c r="I79" s="4"/>
      <c r="J79" s="4"/>
      <c r="K79" s="4"/>
      <c r="L79" s="4"/>
    </row>
    <row r="80" spans="1:14" x14ac:dyDescent="0.2">
      <c r="A80" s="7"/>
      <c r="B80" s="4"/>
      <c r="C80" s="4"/>
      <c r="D80" s="4"/>
      <c r="E80" s="4"/>
      <c r="F80" s="4"/>
      <c r="G80" s="4"/>
      <c r="H80" s="4"/>
      <c r="I80" s="4"/>
      <c r="J80" s="4"/>
      <c r="K80" s="4"/>
      <c r="L80" s="10"/>
    </row>
    <row r="81" spans="1:12" x14ac:dyDescent="0.2">
      <c r="A81" s="7"/>
      <c r="B81" s="4"/>
      <c r="C81" s="4"/>
      <c r="D81" s="4"/>
      <c r="E81" s="4"/>
      <c r="F81" s="4"/>
      <c r="G81" s="4"/>
      <c r="H81" s="4"/>
      <c r="I81" s="4"/>
      <c r="J81" s="4"/>
      <c r="K81" s="4"/>
      <c r="L81" s="10"/>
    </row>
    <row r="82" spans="1:12" x14ac:dyDescent="0.2">
      <c r="A82" s="3"/>
      <c r="B82" s="4"/>
      <c r="C82" s="4"/>
      <c r="D82" s="4"/>
      <c r="E82" s="4"/>
      <c r="F82" s="4"/>
      <c r="G82" s="4"/>
      <c r="H82" s="4"/>
      <c r="I82" s="4"/>
      <c r="J82" s="4"/>
      <c r="K82" s="4"/>
      <c r="L82" s="10"/>
    </row>
    <row r="83" spans="1:12" x14ac:dyDescent="0.2">
      <c r="B83" s="13"/>
      <c r="C83" s="13"/>
      <c r="D83" s="13"/>
      <c r="E83" s="13"/>
      <c r="F83" s="13"/>
      <c r="G83" s="13"/>
      <c r="H83" s="13"/>
      <c r="I83" s="13"/>
      <c r="J83" s="13"/>
      <c r="K83" s="13"/>
      <c r="L83" s="13"/>
    </row>
    <row r="84" spans="1:12" x14ac:dyDescent="0.2">
      <c r="B84" s="13"/>
      <c r="C84" s="13"/>
      <c r="D84" s="13"/>
      <c r="E84" s="13"/>
      <c r="F84" s="13"/>
      <c r="G84" s="13"/>
      <c r="H84" s="13"/>
      <c r="I84" s="13"/>
      <c r="J84" s="13"/>
      <c r="K84" s="13"/>
      <c r="L84" s="13"/>
    </row>
    <row r="85" spans="1:12" x14ac:dyDescent="0.2">
      <c r="B85" s="13"/>
      <c r="C85" s="13"/>
      <c r="D85" s="13"/>
      <c r="E85" s="13"/>
      <c r="F85" s="13"/>
      <c r="G85" s="13"/>
      <c r="H85" s="13"/>
      <c r="I85" s="13"/>
      <c r="J85" s="13"/>
      <c r="K85" s="13"/>
      <c r="L85" s="13"/>
    </row>
    <row r="86" spans="1:12" x14ac:dyDescent="0.2">
      <c r="B86" s="13"/>
      <c r="C86" s="13"/>
      <c r="D86" s="13"/>
      <c r="E86" s="13"/>
      <c r="F86" s="13"/>
      <c r="G86" s="13"/>
      <c r="H86" s="13"/>
      <c r="I86" s="13"/>
      <c r="J86" s="13"/>
      <c r="K86" s="13"/>
    </row>
  </sheetData>
  <sheetProtection algorithmName="SHA-512" hashValue="dQ8TRzpNBDgDt8kQ/XZCVomdkRxU1slI2oa9eFjvxqe/hQN1lA87dvHr9n/gruGI4oIDwnxS9w3OV2NOxjMlxQ==" saltValue="66Fxka4WkkjeNmn9C1WRXA==" spinCount="100000" sheet="1" objects="1" scenarios="1" selectLockedCells="1" selectUnlockedCells="1"/>
  <mergeCells count="9">
    <mergeCell ref="A3:H4"/>
    <mergeCell ref="D14:E14"/>
    <mergeCell ref="D16:E16"/>
    <mergeCell ref="F10:I10"/>
    <mergeCell ref="C7:D7"/>
    <mergeCell ref="D8:E8"/>
    <mergeCell ref="D10:E10"/>
    <mergeCell ref="D12:E12"/>
    <mergeCell ref="F8:I8"/>
  </mergeCells>
  <phoneticPr fontId="0" type="noConversion"/>
  <conditionalFormatting sqref="K8 K19:K38">
    <cfRule type="expression" dxfId="257" priority="1" stopIfTrue="1">
      <formula>$O$8=2</formula>
    </cfRule>
  </conditionalFormatting>
  <printOptions horizontalCentered="1"/>
  <pageMargins left="0.15748031496062992" right="0.15748031496062992" top="0.19685039370078741" bottom="0.19685039370078741" header="0.78740157480314965" footer="0.51181102362204722"/>
  <pageSetup paperSize="9" orientation="landscape" r:id="rId1"/>
  <headerFooter alignWithMargins="0"/>
  <customProperties>
    <customPr name="SSCSheetTrackingNo"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47"/>
    <pageSetUpPr fitToPage="1"/>
  </sheetPr>
  <dimension ref="A1:AM90"/>
  <sheetViews>
    <sheetView showGridLines="0" showRowColHeaders="0" zoomScale="115" zoomScaleNormal="115" workbookViewId="0"/>
  </sheetViews>
  <sheetFormatPr baseColWidth="10" defaultRowHeight="12.75" x14ac:dyDescent="0.2"/>
  <cols>
    <col min="1" max="1" width="5.42578125" style="28" customWidth="1"/>
    <col min="2" max="2" width="0.42578125" style="28" customWidth="1"/>
    <col min="3" max="3" width="2.42578125" style="28" customWidth="1"/>
    <col min="4" max="4" width="13.140625" style="28" customWidth="1"/>
    <col min="5" max="5" width="16.5703125" style="28" customWidth="1"/>
    <col min="6" max="6" width="8.85546875" style="28" customWidth="1"/>
    <col min="7" max="7" width="2.42578125" style="28" customWidth="1"/>
    <col min="8" max="8" width="4.5703125" style="28" customWidth="1"/>
    <col min="9" max="9" width="7.28515625" style="28" customWidth="1"/>
    <col min="10" max="10" width="6.7109375" style="28" customWidth="1"/>
    <col min="11" max="11" width="6.140625" style="28" customWidth="1"/>
    <col min="12" max="12" width="7.28515625" style="28" customWidth="1"/>
    <col min="13" max="13" width="7.7109375" style="28" customWidth="1"/>
    <col min="14" max="15" width="7.28515625" style="28" customWidth="1"/>
    <col min="16" max="16" width="7" style="28" customWidth="1"/>
    <col min="17" max="19" width="7.28515625" style="28" customWidth="1"/>
    <col min="20" max="20" width="6.85546875" style="28" customWidth="1"/>
    <col min="21" max="21" width="6.7109375" style="28" customWidth="1"/>
    <col min="22" max="22" width="7.28515625" style="28" customWidth="1"/>
    <col min="23" max="23" width="0.28515625" style="28" customWidth="1"/>
    <col min="24" max="24" width="9.140625" style="114" hidden="1" customWidth="1"/>
    <col min="25" max="25" width="7.28515625" style="114" hidden="1" customWidth="1"/>
    <col min="26" max="26" width="7.42578125" style="114" hidden="1" customWidth="1"/>
    <col min="27" max="27" width="11" style="114" customWidth="1"/>
    <col min="28" max="28" width="10" style="114" customWidth="1"/>
    <col min="29" max="29" width="17" style="114" customWidth="1"/>
    <col min="30" max="30" width="5.5703125" style="114" customWidth="1"/>
    <col min="31" max="31" width="4.42578125" style="114" customWidth="1"/>
    <col min="32" max="32" width="17.42578125" style="114" customWidth="1"/>
    <col min="33" max="33" width="16.28515625" style="114" customWidth="1"/>
    <col min="34" max="34" width="6.140625" style="114" customWidth="1"/>
    <col min="35" max="39" width="11.42578125" style="114"/>
    <col min="40" max="16384" width="11.42578125" style="28"/>
  </cols>
  <sheetData>
    <row r="1" spans="1:27" ht="15.75" customHeight="1" x14ac:dyDescent="0.2">
      <c r="X1" s="416"/>
      <c r="Y1" s="416"/>
      <c r="Z1" s="416"/>
    </row>
    <row r="2" spans="1:27" ht="4.5" customHeight="1" x14ac:dyDescent="0.2">
      <c r="B2" s="16"/>
      <c r="C2" s="16"/>
      <c r="D2" s="16"/>
      <c r="E2" s="16"/>
      <c r="F2" s="16"/>
      <c r="G2" s="16"/>
      <c r="H2" s="16"/>
      <c r="I2" s="16"/>
      <c r="J2" s="16"/>
      <c r="K2" s="16"/>
      <c r="L2" s="16"/>
      <c r="M2" s="16"/>
      <c r="N2" s="16"/>
      <c r="O2" s="16"/>
      <c r="P2" s="16"/>
      <c r="Q2" s="16"/>
      <c r="R2" s="16"/>
      <c r="S2" s="16"/>
      <c r="T2" s="16"/>
      <c r="U2" s="16"/>
      <c r="V2" s="16"/>
      <c r="W2" s="16"/>
    </row>
    <row r="3" spans="1:27" ht="8.25" customHeight="1" x14ac:dyDescent="0.2">
      <c r="A3" s="508" t="s">
        <v>184</v>
      </c>
      <c r="B3" s="509"/>
      <c r="C3" s="509"/>
      <c r="D3" s="509"/>
      <c r="E3" s="509"/>
      <c r="F3" s="509"/>
      <c r="G3" s="509"/>
      <c r="H3" s="509"/>
      <c r="I3" s="509"/>
      <c r="J3" s="18"/>
      <c r="K3" s="18"/>
      <c r="L3" s="18"/>
      <c r="M3" s="18"/>
      <c r="N3" s="18"/>
      <c r="O3" s="18"/>
      <c r="P3" s="18"/>
      <c r="Q3" s="18"/>
      <c r="R3" s="18"/>
      <c r="S3" s="18"/>
      <c r="T3" s="18"/>
      <c r="U3" s="18"/>
      <c r="V3" s="18"/>
      <c r="W3" s="17"/>
    </row>
    <row r="4" spans="1:27" ht="9.75" customHeight="1" x14ac:dyDescent="0.2">
      <c r="A4" s="509"/>
      <c r="B4" s="509"/>
      <c r="C4" s="509"/>
      <c r="D4" s="509"/>
      <c r="E4" s="509"/>
      <c r="F4" s="509"/>
      <c r="G4" s="509"/>
      <c r="H4" s="509"/>
      <c r="I4" s="509"/>
      <c r="J4" s="16"/>
      <c r="K4" s="16"/>
      <c r="L4" s="16"/>
      <c r="M4" s="16"/>
      <c r="N4" s="16"/>
      <c r="O4" s="16"/>
      <c r="P4" s="16"/>
      <c r="Q4" s="16"/>
      <c r="R4" s="16"/>
      <c r="S4" s="16"/>
      <c r="T4" s="16"/>
      <c r="U4" s="16"/>
      <c r="V4" s="16"/>
      <c r="W4" s="16"/>
    </row>
    <row r="5" spans="1:27" ht="6" customHeight="1" x14ac:dyDescent="0.25">
      <c r="B5" s="16"/>
      <c r="C5" s="16"/>
      <c r="D5" s="19"/>
      <c r="E5" s="16"/>
      <c r="F5" s="16"/>
      <c r="G5" s="16"/>
      <c r="H5" s="16"/>
      <c r="I5" s="20"/>
      <c r="J5" s="20"/>
      <c r="K5" s="20"/>
      <c r="L5" s="20"/>
      <c r="M5" s="20"/>
      <c r="N5" s="20"/>
      <c r="O5" s="20"/>
      <c r="P5" s="20"/>
      <c r="Q5" s="20"/>
      <c r="R5" s="20"/>
      <c r="S5" s="20"/>
      <c r="T5" s="20"/>
      <c r="U5" s="20"/>
      <c r="V5" s="20"/>
      <c r="W5" s="21"/>
    </row>
    <row r="6" spans="1:27" ht="16.5" customHeight="1" x14ac:dyDescent="0.2">
      <c r="B6" s="16"/>
      <c r="C6" s="541"/>
      <c r="D6" s="542"/>
      <c r="E6" s="371" t="str">
        <f>IF('Foglio di base'!$E$7="","","          N° conteggio")</f>
        <v/>
      </c>
      <c r="F6" s="549" t="str">
        <f>IF('Foglio di base'!E7&lt;&gt;"",'Foglio di base'!E7,"")</f>
        <v/>
      </c>
      <c r="G6" s="549"/>
      <c r="H6" s="550"/>
      <c r="I6" s="16"/>
      <c r="J6" s="16"/>
      <c r="K6" s="16"/>
      <c r="L6" s="16"/>
      <c r="M6" s="87"/>
      <c r="N6" s="16"/>
      <c r="O6" s="16"/>
      <c r="P6" s="16"/>
      <c r="Q6" s="87"/>
      <c r="R6" s="16"/>
      <c r="S6" s="16"/>
      <c r="T6" s="87"/>
      <c r="U6" s="87"/>
      <c r="V6" s="87"/>
      <c r="W6" s="16"/>
    </row>
    <row r="7" spans="1:27" ht="23.25" customHeight="1" x14ac:dyDescent="0.35">
      <c r="B7" s="16"/>
      <c r="C7" s="345"/>
      <c r="D7" s="551" t="str">
        <f>IF(Notifica!D8&lt;&gt;"",Notifica!D8,"")</f>
        <v/>
      </c>
      <c r="E7" s="551"/>
      <c r="F7" s="551"/>
      <c r="G7" s="551"/>
      <c r="H7" s="552"/>
      <c r="I7" s="237"/>
      <c r="J7" s="16"/>
      <c r="K7" s="238"/>
      <c r="L7" s="238"/>
      <c r="M7" s="217"/>
      <c r="N7" s="238"/>
      <c r="O7" s="237"/>
      <c r="P7" s="130"/>
      <c r="Q7" s="439" t="s">
        <v>183</v>
      </c>
      <c r="R7" s="238"/>
      <c r="S7" s="343"/>
      <c r="T7" s="548">
        <f>Notifica!J8</f>
        <v>2025</v>
      </c>
      <c r="U7" s="548"/>
      <c r="V7" s="16"/>
      <c r="W7" s="23"/>
      <c r="Y7" s="239"/>
    </row>
    <row r="8" spans="1:27" ht="6" customHeight="1" x14ac:dyDescent="0.2">
      <c r="B8" s="16"/>
      <c r="C8" s="345"/>
      <c r="D8" s="346"/>
      <c r="E8" s="346"/>
      <c r="F8" s="55"/>
      <c r="G8" s="55"/>
      <c r="H8" s="355"/>
      <c r="I8" s="16"/>
      <c r="J8" s="16"/>
      <c r="K8" s="16"/>
      <c r="L8" s="16"/>
      <c r="M8" s="52"/>
      <c r="N8" s="16"/>
      <c r="O8" s="16"/>
      <c r="P8" s="16"/>
      <c r="Q8" s="52"/>
      <c r="R8" s="16"/>
      <c r="S8" s="16"/>
      <c r="T8" s="52"/>
      <c r="U8" s="52"/>
      <c r="V8" s="52"/>
      <c r="W8" s="24"/>
    </row>
    <row r="9" spans="1:27" ht="15.75" customHeight="1" x14ac:dyDescent="0.2">
      <c r="B9" s="16"/>
      <c r="C9" s="356"/>
      <c r="D9" s="543" t="str">
        <f>IF(Notifica!D10&lt;&gt;"",Notifica!D10,"")</f>
        <v/>
      </c>
      <c r="E9" s="543"/>
      <c r="F9" s="543"/>
      <c r="G9" s="543"/>
      <c r="H9" s="544"/>
      <c r="I9" s="110"/>
      <c r="J9" s="110"/>
      <c r="K9" s="110"/>
      <c r="L9" s="110"/>
      <c r="M9" s="218"/>
      <c r="N9" s="110"/>
      <c r="O9" s="110"/>
      <c r="P9" s="110"/>
      <c r="Q9" s="218"/>
      <c r="R9" s="110"/>
      <c r="S9" s="110"/>
      <c r="T9" s="218"/>
      <c r="U9" s="218"/>
      <c r="V9" s="218"/>
      <c r="W9" s="87">
        <f>IF('Scheda 1'!C13="",0,1)</f>
        <v>0</v>
      </c>
      <c r="AA9" s="240"/>
    </row>
    <row r="10" spans="1:27" ht="6" customHeight="1" x14ac:dyDescent="0.2">
      <c r="B10" s="16"/>
      <c r="C10" s="357"/>
      <c r="D10" s="358"/>
      <c r="E10" s="358"/>
      <c r="F10" s="372"/>
      <c r="G10" s="372"/>
      <c r="H10" s="373"/>
      <c r="I10" s="16"/>
      <c r="J10" s="16"/>
      <c r="K10" s="16"/>
      <c r="L10" s="16"/>
      <c r="M10" s="52"/>
      <c r="N10" s="16"/>
      <c r="O10" s="16"/>
      <c r="P10" s="16"/>
      <c r="Q10" s="52"/>
      <c r="R10" s="16"/>
      <c r="S10" s="16"/>
      <c r="T10" s="52"/>
      <c r="U10" s="52"/>
      <c r="V10" s="52"/>
      <c r="W10" s="88"/>
    </row>
    <row r="11" spans="1:27" ht="15.75" customHeight="1" x14ac:dyDescent="0.2">
      <c r="B11" s="16"/>
      <c r="C11" s="356"/>
      <c r="D11" s="543" t="str">
        <f>IF(Notifica!D12&lt;&gt;"",Notifica!D12,"")</f>
        <v/>
      </c>
      <c r="E11" s="543"/>
      <c r="F11" s="543"/>
      <c r="G11" s="543"/>
      <c r="H11" s="544"/>
      <c r="I11" s="16"/>
      <c r="J11" s="16"/>
      <c r="K11" s="16"/>
      <c r="L11" s="16"/>
      <c r="M11" s="52"/>
      <c r="N11" s="16"/>
      <c r="O11" s="16"/>
      <c r="P11" s="16"/>
      <c r="Q11" s="52"/>
      <c r="R11" s="16"/>
      <c r="S11" s="16"/>
      <c r="T11" s="52"/>
      <c r="U11" s="52"/>
      <c r="V11" s="52"/>
      <c r="W11" s="89">
        <f>IF('Scheda 1'!C15="",0,1)</f>
        <v>0</v>
      </c>
      <c r="AA11" s="240"/>
    </row>
    <row r="12" spans="1:27" ht="6" customHeight="1" x14ac:dyDescent="0.2">
      <c r="B12" s="16"/>
      <c r="C12" s="357"/>
      <c r="D12" s="358"/>
      <c r="E12" s="358"/>
      <c r="F12" s="374"/>
      <c r="G12" s="374"/>
      <c r="H12" s="375"/>
      <c r="I12" s="109"/>
      <c r="J12" s="109"/>
      <c r="K12" s="109"/>
      <c r="L12" s="109"/>
      <c r="M12" s="219"/>
      <c r="N12" s="109"/>
      <c r="O12" s="109"/>
      <c r="P12" s="109"/>
      <c r="Q12" s="219"/>
      <c r="R12" s="109"/>
      <c r="S12" s="109"/>
      <c r="T12" s="219"/>
      <c r="U12" s="219"/>
      <c r="V12" s="219"/>
      <c r="W12" s="89"/>
    </row>
    <row r="13" spans="1:27" ht="15.75" customHeight="1" x14ac:dyDescent="0.2">
      <c r="B13" s="16"/>
      <c r="C13" s="356"/>
      <c r="D13" s="543" t="str">
        <f>IF(Notifica!D14&lt;&gt;"",Notifica!D14,"")</f>
        <v/>
      </c>
      <c r="E13" s="543"/>
      <c r="F13" s="543"/>
      <c r="G13" s="543"/>
      <c r="H13" s="544"/>
      <c r="I13" s="109"/>
      <c r="J13" s="109"/>
      <c r="K13" s="109"/>
      <c r="L13" s="109"/>
      <c r="M13" s="219"/>
      <c r="N13" s="109"/>
      <c r="O13" s="109"/>
      <c r="P13" s="109"/>
      <c r="Q13" s="219"/>
      <c r="R13" s="109"/>
      <c r="S13" s="109"/>
      <c r="T13" s="219"/>
      <c r="U13" s="219"/>
      <c r="V13" s="219"/>
      <c r="W13" s="89">
        <f>IF('Scheda 1'!C17="",0,1)</f>
        <v>0</v>
      </c>
    </row>
    <row r="14" spans="1:27" ht="6" customHeight="1" x14ac:dyDescent="0.2">
      <c r="B14" s="16"/>
      <c r="C14" s="357"/>
      <c r="D14" s="358"/>
      <c r="E14" s="358"/>
      <c r="F14" s="374"/>
      <c r="G14" s="374"/>
      <c r="H14" s="375"/>
      <c r="I14" s="109"/>
      <c r="J14" s="109"/>
      <c r="K14" s="109"/>
      <c r="L14" s="109"/>
      <c r="M14" s="219"/>
      <c r="N14" s="109"/>
      <c r="O14" s="109"/>
      <c r="P14" s="109"/>
      <c r="Q14" s="219"/>
      <c r="R14" s="109"/>
      <c r="S14" s="109"/>
      <c r="T14" s="219"/>
      <c r="U14" s="219"/>
      <c r="V14" s="219"/>
      <c r="W14" s="88"/>
    </row>
    <row r="15" spans="1:27" ht="15.75" customHeight="1" x14ac:dyDescent="0.2">
      <c r="B15" s="16"/>
      <c r="C15" s="356"/>
      <c r="D15" s="543" t="str">
        <f>IF(Notifica!D16&lt;&gt;"",Notifica!D16,"")</f>
        <v/>
      </c>
      <c r="E15" s="543"/>
      <c r="F15" s="543"/>
      <c r="G15" s="543"/>
      <c r="H15" s="544"/>
      <c r="I15" s="24"/>
      <c r="J15" s="24"/>
      <c r="K15" s="24"/>
      <c r="L15" s="24"/>
      <c r="M15" s="220"/>
      <c r="N15" s="24"/>
      <c r="O15" s="24"/>
      <c r="P15" s="24"/>
      <c r="Q15" s="220"/>
      <c r="R15" s="24"/>
      <c r="S15" s="24"/>
      <c r="T15" s="220"/>
      <c r="U15" s="220"/>
      <c r="V15" s="220"/>
      <c r="W15" s="89" t="e">
        <f>IF('Scheda 1'!#REF!="",0,1)</f>
        <v>#REF!</v>
      </c>
    </row>
    <row r="16" spans="1:27" ht="7.5" customHeight="1" x14ac:dyDescent="0.35">
      <c r="B16" s="16"/>
      <c r="C16" s="359"/>
      <c r="D16" s="360"/>
      <c r="E16" s="360"/>
      <c r="F16" s="376"/>
      <c r="G16" s="376"/>
      <c r="H16" s="377"/>
      <c r="I16" s="24"/>
      <c r="J16" s="24"/>
      <c r="K16" s="24"/>
      <c r="L16" s="24"/>
      <c r="M16" s="221"/>
      <c r="N16" s="24"/>
      <c r="O16" s="24"/>
      <c r="P16" s="24"/>
      <c r="Q16" s="221"/>
      <c r="R16" s="24"/>
      <c r="S16" s="24"/>
      <c r="T16" s="221"/>
      <c r="U16" s="221"/>
      <c r="V16" s="221"/>
      <c r="W16" s="16"/>
    </row>
    <row r="17" spans="2:39" ht="6.75" customHeight="1" thickBot="1" x14ac:dyDescent="0.25">
      <c r="B17" s="16"/>
      <c r="C17" s="16"/>
      <c r="D17" s="25"/>
      <c r="E17" s="31"/>
      <c r="F17" s="31"/>
      <c r="G17" s="31"/>
      <c r="H17" s="31"/>
      <c r="I17" s="25"/>
      <c r="J17" s="25"/>
      <c r="K17" s="25"/>
      <c r="L17" s="25"/>
      <c r="M17" s="68"/>
      <c r="N17" s="25"/>
      <c r="O17" s="25"/>
      <c r="P17" s="25"/>
      <c r="Q17" s="68"/>
      <c r="R17" s="25"/>
      <c r="S17" s="25"/>
      <c r="T17" s="68"/>
      <c r="U17" s="68"/>
      <c r="V17" s="68"/>
      <c r="W17" s="16"/>
    </row>
    <row r="18" spans="2:39" s="242" customFormat="1" ht="21.75" customHeight="1" x14ac:dyDescent="0.2">
      <c r="B18" s="224"/>
      <c r="C18" s="225"/>
      <c r="D18" s="502" t="s">
        <v>128</v>
      </c>
      <c r="E18" s="502" t="s">
        <v>176</v>
      </c>
      <c r="F18" s="502" t="s">
        <v>177</v>
      </c>
      <c r="G18" s="502" t="s">
        <v>98</v>
      </c>
      <c r="H18" s="502" t="s">
        <v>178</v>
      </c>
      <c r="I18" s="529" t="s">
        <v>141</v>
      </c>
      <c r="J18" s="530"/>
      <c r="K18" s="502" t="s">
        <v>144</v>
      </c>
      <c r="L18" s="536" t="s">
        <v>240</v>
      </c>
      <c r="M18" s="539" t="s">
        <v>179</v>
      </c>
      <c r="N18" s="545" t="s">
        <v>147</v>
      </c>
      <c r="O18" s="502" t="s">
        <v>148</v>
      </c>
      <c r="P18" s="528" t="s">
        <v>149</v>
      </c>
      <c r="Q18" s="528" t="s">
        <v>150</v>
      </c>
      <c r="R18" s="502" t="s">
        <v>151</v>
      </c>
      <c r="S18" s="502" t="s">
        <v>152</v>
      </c>
      <c r="T18" s="531" t="s">
        <v>153</v>
      </c>
      <c r="U18" s="531" t="s">
        <v>182</v>
      </c>
      <c r="V18" s="528" t="s">
        <v>155</v>
      </c>
      <c r="W18" s="241"/>
      <c r="X18" s="114"/>
      <c r="Y18" s="127"/>
      <c r="Z18" s="127"/>
      <c r="AA18" s="127"/>
      <c r="AB18" s="127"/>
      <c r="AC18" s="127"/>
      <c r="AD18" s="127"/>
      <c r="AE18" s="127"/>
      <c r="AF18" s="127"/>
      <c r="AG18" s="127"/>
      <c r="AH18" s="127"/>
      <c r="AI18" s="127"/>
      <c r="AJ18" s="127"/>
      <c r="AK18" s="127"/>
      <c r="AL18" s="127"/>
      <c r="AM18" s="127"/>
    </row>
    <row r="19" spans="2:39" s="242" customFormat="1" ht="33" customHeight="1" x14ac:dyDescent="0.2">
      <c r="B19" s="224"/>
      <c r="C19" s="225"/>
      <c r="D19" s="503"/>
      <c r="E19" s="503"/>
      <c r="F19" s="503"/>
      <c r="G19" s="503"/>
      <c r="H19" s="503"/>
      <c r="I19" s="502" t="s">
        <v>142</v>
      </c>
      <c r="J19" s="502" t="s">
        <v>181</v>
      </c>
      <c r="K19" s="534"/>
      <c r="L19" s="537"/>
      <c r="M19" s="540"/>
      <c r="N19" s="546"/>
      <c r="O19" s="503"/>
      <c r="P19" s="502"/>
      <c r="Q19" s="502"/>
      <c r="R19" s="503"/>
      <c r="S19" s="503"/>
      <c r="T19" s="532"/>
      <c r="U19" s="532"/>
      <c r="V19" s="502"/>
      <c r="W19" s="241"/>
      <c r="X19" s="114"/>
      <c r="Y19" s="127"/>
      <c r="Z19" s="127"/>
      <c r="AA19" s="127"/>
      <c r="AB19" s="127"/>
      <c r="AC19" s="127"/>
      <c r="AD19" s="127"/>
      <c r="AE19" s="127"/>
      <c r="AF19" s="127"/>
      <c r="AG19" s="127"/>
      <c r="AH19" s="127"/>
      <c r="AI19" s="127"/>
      <c r="AJ19" s="127"/>
      <c r="AK19" s="127"/>
      <c r="AL19" s="127"/>
      <c r="AM19" s="127"/>
    </row>
    <row r="20" spans="2:39" s="242" customFormat="1" ht="14.25" customHeight="1" x14ac:dyDescent="0.2">
      <c r="B20" s="224"/>
      <c r="C20" s="225"/>
      <c r="D20" s="504"/>
      <c r="E20" s="504"/>
      <c r="F20" s="504"/>
      <c r="G20" s="504"/>
      <c r="H20" s="504"/>
      <c r="I20" s="535"/>
      <c r="J20" s="504"/>
      <c r="K20" s="535"/>
      <c r="L20" s="538"/>
      <c r="M20" s="228" t="s">
        <v>29</v>
      </c>
      <c r="N20" s="547"/>
      <c r="O20" s="504"/>
      <c r="P20" s="228" t="s">
        <v>30</v>
      </c>
      <c r="Q20" s="228" t="s">
        <v>180</v>
      </c>
      <c r="R20" s="504"/>
      <c r="S20" s="504"/>
      <c r="T20" s="533"/>
      <c r="U20" s="533"/>
      <c r="V20" s="228" t="s">
        <v>100</v>
      </c>
      <c r="W20" s="241"/>
      <c r="X20" s="114"/>
      <c r="Y20" s="127"/>
      <c r="Z20" s="127"/>
      <c r="AA20" s="127"/>
      <c r="AB20" s="127"/>
      <c r="AC20" s="127"/>
      <c r="AD20" s="127"/>
      <c r="AE20" s="127"/>
      <c r="AF20" s="127"/>
      <c r="AG20" s="127"/>
      <c r="AH20" s="127"/>
      <c r="AI20" s="127"/>
      <c r="AJ20" s="127"/>
      <c r="AK20" s="127"/>
      <c r="AL20" s="127"/>
      <c r="AM20" s="127"/>
    </row>
    <row r="21" spans="2:39" s="244" customFormat="1" ht="11.25" customHeight="1" x14ac:dyDescent="0.2">
      <c r="B21" s="229"/>
      <c r="C21" s="229"/>
      <c r="D21" s="230"/>
      <c r="E21" s="231"/>
      <c r="F21" s="231"/>
      <c r="G21" s="231"/>
      <c r="H21" s="231"/>
      <c r="I21" s="230">
        <v>1</v>
      </c>
      <c r="J21" s="230">
        <v>2</v>
      </c>
      <c r="K21" s="230">
        <v>3</v>
      </c>
      <c r="L21" s="232">
        <v>4</v>
      </c>
      <c r="M21" s="233">
        <v>5</v>
      </c>
      <c r="N21" s="234">
        <v>6</v>
      </c>
      <c r="O21" s="230">
        <v>7</v>
      </c>
      <c r="P21" s="230">
        <v>8</v>
      </c>
      <c r="Q21" s="235">
        <v>9</v>
      </c>
      <c r="R21" s="230">
        <v>10</v>
      </c>
      <c r="S21" s="230">
        <v>11</v>
      </c>
      <c r="T21" s="235">
        <v>12</v>
      </c>
      <c r="U21" s="235">
        <v>13</v>
      </c>
      <c r="V21" s="235">
        <v>14</v>
      </c>
      <c r="W21" s="229"/>
      <c r="X21" s="243"/>
      <c r="Y21" s="243"/>
      <c r="Z21" s="243"/>
      <c r="AA21" s="243"/>
      <c r="AB21" s="243"/>
      <c r="AC21" s="243"/>
      <c r="AD21" s="243"/>
      <c r="AE21" s="243"/>
      <c r="AF21" s="243"/>
      <c r="AG21" s="243"/>
      <c r="AH21" s="243"/>
      <c r="AI21" s="243"/>
      <c r="AJ21" s="243"/>
      <c r="AK21" s="243"/>
      <c r="AL21" s="243"/>
      <c r="AM21" s="243"/>
    </row>
    <row r="22" spans="2:39" ht="18" customHeight="1" x14ac:dyDescent="0.2">
      <c r="B22" s="16"/>
      <c r="C22" s="226">
        <v>1</v>
      </c>
      <c r="D22" s="260" t="str">
        <f>Notifica!D20</f>
        <v/>
      </c>
      <c r="E22" s="260" t="str">
        <f>Notifica!E20</f>
        <v/>
      </c>
      <c r="F22" s="261" t="str">
        <f>Notifica!F20</f>
        <v/>
      </c>
      <c r="G22" s="262" t="str">
        <f>Notifica!G20</f>
        <v/>
      </c>
      <c r="H22" s="263" t="e">
        <f>CONCATENATE(X22,"-",Y22)</f>
        <v>#VALUE!</v>
      </c>
      <c r="I22" s="264">
        <f>'Scheda 1'!E$40</f>
        <v>0</v>
      </c>
      <c r="J22" s="264">
        <f>'Scheda 1'!F$40</f>
        <v>0</v>
      </c>
      <c r="K22" s="264">
        <f>'Scheda 1'!G$40</f>
        <v>0</v>
      </c>
      <c r="L22" s="265">
        <f>'Scheda 1'!H$40</f>
        <v>0</v>
      </c>
      <c r="M22" s="266">
        <f>'Scheda 1'!I$40</f>
        <v>0</v>
      </c>
      <c r="N22" s="267">
        <f>'Scheda 1'!J$40</f>
        <v>0</v>
      </c>
      <c r="O22" s="264">
        <f>'Scheda 1'!K$40</f>
        <v>0</v>
      </c>
      <c r="P22" s="264">
        <f>'Scheda 1'!L$40</f>
        <v>0</v>
      </c>
      <c r="Q22" s="264">
        <f>'Scheda 1'!M$40</f>
        <v>0</v>
      </c>
      <c r="R22" s="264">
        <f>'Scheda 1'!N$40</f>
        <v>0</v>
      </c>
      <c r="S22" s="264">
        <f>'Scheda 1'!O$40</f>
        <v>0</v>
      </c>
      <c r="T22" s="264">
        <f>'Scheda 1'!P$40</f>
        <v>0</v>
      </c>
      <c r="U22" s="264">
        <f>'Scheda 1'!Q$40</f>
        <v>0</v>
      </c>
      <c r="V22" s="264">
        <f>'Scheda 1'!R$40</f>
        <v>0</v>
      </c>
      <c r="W22" s="241"/>
      <c r="X22" s="114" t="e">
        <f>MONTH(Notifica!H20)</f>
        <v>#VALUE!</v>
      </c>
      <c r="Y22" s="114" t="e">
        <f>MONTH(Notifica!I20)</f>
        <v>#VALUE!</v>
      </c>
      <c r="Z22" s="114">
        <f>IF(Notifica!E20="",0,1)</f>
        <v>0</v>
      </c>
      <c r="AA22" s="245"/>
      <c r="AB22" s="245"/>
      <c r="AK22" s="240"/>
    </row>
    <row r="23" spans="2:39" s="61" customFormat="1" ht="18" customHeight="1" x14ac:dyDescent="0.2">
      <c r="B23" s="24"/>
      <c r="C23" s="226">
        <v>2</v>
      </c>
      <c r="D23" s="260" t="str">
        <f>Notifica!D21</f>
        <v/>
      </c>
      <c r="E23" s="260" t="str">
        <f>Notifica!E21</f>
        <v/>
      </c>
      <c r="F23" s="261" t="str">
        <f>Notifica!F21</f>
        <v/>
      </c>
      <c r="G23" s="262" t="str">
        <f>Notifica!G21</f>
        <v/>
      </c>
      <c r="H23" s="263" t="e">
        <f t="shared" ref="H23:H39" si="0">CONCATENATE(X23,"-",Y23)</f>
        <v>#VALUE!</v>
      </c>
      <c r="I23" s="264">
        <f>'Scheda 2'!E$40</f>
        <v>0</v>
      </c>
      <c r="J23" s="264">
        <f>'Scheda 2'!F$40</f>
        <v>0</v>
      </c>
      <c r="K23" s="264">
        <f>'Scheda 2'!G$40</f>
        <v>0</v>
      </c>
      <c r="L23" s="265">
        <f>'Scheda 2'!H$40</f>
        <v>0</v>
      </c>
      <c r="M23" s="266">
        <f>'Scheda 2'!I$40</f>
        <v>0</v>
      </c>
      <c r="N23" s="267">
        <f>'Scheda 2'!J$40</f>
        <v>0</v>
      </c>
      <c r="O23" s="264">
        <f>'Scheda 2'!K$40</f>
        <v>0</v>
      </c>
      <c r="P23" s="264">
        <f>'Scheda 2'!L$40</f>
        <v>0</v>
      </c>
      <c r="Q23" s="264">
        <f>'Scheda 2'!M$40</f>
        <v>0</v>
      </c>
      <c r="R23" s="264">
        <f>'Scheda 2'!N$40</f>
        <v>0</v>
      </c>
      <c r="S23" s="264">
        <f>'Scheda 2'!O$40</f>
        <v>0</v>
      </c>
      <c r="T23" s="264">
        <f>'Scheda 2'!P$40</f>
        <v>0</v>
      </c>
      <c r="U23" s="264">
        <f>'Scheda 2'!Q$40</f>
        <v>0</v>
      </c>
      <c r="V23" s="264">
        <f>'Scheda 2'!R$40</f>
        <v>0</v>
      </c>
      <c r="W23" s="241"/>
      <c r="X23" s="114" t="e">
        <f>MONTH(Notifica!H21)</f>
        <v>#VALUE!</v>
      </c>
      <c r="Y23" s="114" t="e">
        <f>MONTH(Notifica!I21)</f>
        <v>#VALUE!</v>
      </c>
      <c r="Z23" s="114">
        <f>IF(Notifica!E21="",0,1)</f>
        <v>0</v>
      </c>
      <c r="AA23" s="245"/>
      <c r="AB23" s="246"/>
      <c r="AC23" s="114"/>
      <c r="AD23" s="114"/>
      <c r="AE23" s="114"/>
      <c r="AF23" s="114"/>
      <c r="AG23" s="114"/>
      <c r="AH23" s="114"/>
      <c r="AI23" s="122"/>
      <c r="AJ23" s="122"/>
      <c r="AK23" s="122"/>
      <c r="AL23" s="122"/>
      <c r="AM23" s="122"/>
    </row>
    <row r="24" spans="2:39" s="61" customFormat="1" ht="18" customHeight="1" x14ac:dyDescent="0.2">
      <c r="B24" s="24"/>
      <c r="C24" s="226">
        <v>3</v>
      </c>
      <c r="D24" s="260" t="str">
        <f>Notifica!D22</f>
        <v/>
      </c>
      <c r="E24" s="260" t="str">
        <f>Notifica!E22</f>
        <v/>
      </c>
      <c r="F24" s="261" t="str">
        <f>Notifica!F22</f>
        <v/>
      </c>
      <c r="G24" s="262" t="str">
        <f>Notifica!G22</f>
        <v/>
      </c>
      <c r="H24" s="263" t="e">
        <f t="shared" si="0"/>
        <v>#VALUE!</v>
      </c>
      <c r="I24" s="264">
        <f>'Scheda 3'!E$40</f>
        <v>0</v>
      </c>
      <c r="J24" s="264">
        <f>'Scheda 3'!F$40</f>
        <v>0</v>
      </c>
      <c r="K24" s="264">
        <f>'Scheda 3'!G$40</f>
        <v>0</v>
      </c>
      <c r="L24" s="265">
        <f>'Scheda 3'!H$40</f>
        <v>0</v>
      </c>
      <c r="M24" s="266">
        <f>'Scheda 3'!I$40</f>
        <v>0</v>
      </c>
      <c r="N24" s="267">
        <f>'Scheda 3'!J$40</f>
        <v>0</v>
      </c>
      <c r="O24" s="264">
        <f>'Scheda 3'!K$40</f>
        <v>0</v>
      </c>
      <c r="P24" s="264">
        <f>'Scheda 3'!L$40</f>
        <v>0</v>
      </c>
      <c r="Q24" s="264">
        <f>'Scheda 3'!M$40</f>
        <v>0</v>
      </c>
      <c r="R24" s="264">
        <f>'Scheda 3'!N$40</f>
        <v>0</v>
      </c>
      <c r="S24" s="264">
        <f>'Scheda 3'!O$40</f>
        <v>0</v>
      </c>
      <c r="T24" s="264">
        <f>'Scheda 3'!P$40</f>
        <v>0</v>
      </c>
      <c r="U24" s="264">
        <f>'Scheda 3'!Q$40</f>
        <v>0</v>
      </c>
      <c r="V24" s="264">
        <f>'Scheda 3'!R$40</f>
        <v>0</v>
      </c>
      <c r="W24" s="241"/>
      <c r="X24" s="114" t="e">
        <f>MONTH(Notifica!H22)</f>
        <v>#VALUE!</v>
      </c>
      <c r="Y24" s="114" t="e">
        <f>MONTH(Notifica!I22)</f>
        <v>#VALUE!</v>
      </c>
      <c r="Z24" s="114">
        <f>IF(Notifica!E22="",0,1)</f>
        <v>0</v>
      </c>
      <c r="AA24" s="245"/>
      <c r="AB24" s="246"/>
      <c r="AC24" s="114"/>
      <c r="AD24" s="114"/>
      <c r="AE24" s="114"/>
      <c r="AF24" s="114"/>
      <c r="AG24" s="114"/>
      <c r="AH24" s="114"/>
      <c r="AI24" s="122"/>
      <c r="AJ24" s="122"/>
      <c r="AK24" s="122"/>
      <c r="AL24" s="122"/>
      <c r="AM24" s="122"/>
    </row>
    <row r="25" spans="2:39" s="61" customFormat="1" ht="18" customHeight="1" x14ac:dyDescent="0.2">
      <c r="B25" s="24"/>
      <c r="C25" s="226">
        <v>4</v>
      </c>
      <c r="D25" s="260" t="str">
        <f>Notifica!D23</f>
        <v/>
      </c>
      <c r="E25" s="260" t="str">
        <f>Notifica!E23</f>
        <v/>
      </c>
      <c r="F25" s="261" t="str">
        <f>Notifica!F23</f>
        <v/>
      </c>
      <c r="G25" s="262" t="str">
        <f>Notifica!G23</f>
        <v/>
      </c>
      <c r="H25" s="263" t="e">
        <f t="shared" si="0"/>
        <v>#VALUE!</v>
      </c>
      <c r="I25" s="264">
        <f>'Scheda 4'!E$40</f>
        <v>0</v>
      </c>
      <c r="J25" s="264">
        <f>'Scheda 4'!F$40</f>
        <v>0</v>
      </c>
      <c r="K25" s="264">
        <f>'Scheda 4'!G$40</f>
        <v>0</v>
      </c>
      <c r="L25" s="265">
        <f>'Scheda 4'!H$40</f>
        <v>0</v>
      </c>
      <c r="M25" s="266">
        <f>'Scheda 4'!I$40</f>
        <v>0</v>
      </c>
      <c r="N25" s="267">
        <f>'Scheda 4'!J$40</f>
        <v>0</v>
      </c>
      <c r="O25" s="264">
        <f>'Scheda 4'!K$40</f>
        <v>0</v>
      </c>
      <c r="P25" s="264">
        <f>'Scheda 4'!L$40</f>
        <v>0</v>
      </c>
      <c r="Q25" s="264">
        <f>'Scheda 4'!M$40</f>
        <v>0</v>
      </c>
      <c r="R25" s="264">
        <f>'Scheda 4'!N$40</f>
        <v>0</v>
      </c>
      <c r="S25" s="264">
        <f>'Scheda 4'!O$40</f>
        <v>0</v>
      </c>
      <c r="T25" s="264">
        <f>'Scheda 4'!P$40</f>
        <v>0</v>
      </c>
      <c r="U25" s="264">
        <f>'Scheda 4'!Q$40</f>
        <v>0</v>
      </c>
      <c r="V25" s="264">
        <f>'Scheda 4'!R$40</f>
        <v>0</v>
      </c>
      <c r="W25" s="241"/>
      <c r="X25" s="114" t="e">
        <f>MONTH(Notifica!H23)</f>
        <v>#VALUE!</v>
      </c>
      <c r="Y25" s="114" t="e">
        <f>MONTH(Notifica!I23)</f>
        <v>#VALUE!</v>
      </c>
      <c r="Z25" s="114">
        <f>IF(Notifica!E23="",0,1)</f>
        <v>0</v>
      </c>
      <c r="AA25" s="245"/>
      <c r="AB25" s="246"/>
      <c r="AC25" s="114"/>
      <c r="AD25" s="114"/>
      <c r="AE25" s="114"/>
      <c r="AF25" s="114"/>
      <c r="AG25" s="114"/>
      <c r="AH25" s="114"/>
      <c r="AI25" s="122"/>
      <c r="AJ25" s="122"/>
      <c r="AK25" s="122"/>
      <c r="AL25" s="122"/>
      <c r="AM25" s="122"/>
    </row>
    <row r="26" spans="2:39" s="61" customFormat="1" ht="18" customHeight="1" x14ac:dyDescent="0.2">
      <c r="B26" s="24"/>
      <c r="C26" s="226">
        <v>5</v>
      </c>
      <c r="D26" s="260" t="str">
        <f>Notifica!D24</f>
        <v/>
      </c>
      <c r="E26" s="260" t="str">
        <f>Notifica!E24</f>
        <v/>
      </c>
      <c r="F26" s="261" t="str">
        <f>Notifica!F24</f>
        <v/>
      </c>
      <c r="G26" s="262" t="str">
        <f>Notifica!G24</f>
        <v/>
      </c>
      <c r="H26" s="263" t="e">
        <f t="shared" si="0"/>
        <v>#VALUE!</v>
      </c>
      <c r="I26" s="264">
        <f>'Scheda 5'!E$40</f>
        <v>0</v>
      </c>
      <c r="J26" s="264">
        <f>'Scheda 5'!F$40</f>
        <v>0</v>
      </c>
      <c r="K26" s="264">
        <f>'Scheda 5'!G$40</f>
        <v>0</v>
      </c>
      <c r="L26" s="265">
        <f>'Scheda 5'!H$40</f>
        <v>0</v>
      </c>
      <c r="M26" s="266">
        <f>'Scheda 5'!I$40</f>
        <v>0</v>
      </c>
      <c r="N26" s="267">
        <f>'Scheda 5'!J$40</f>
        <v>0</v>
      </c>
      <c r="O26" s="264">
        <f>'Scheda 5'!K$40</f>
        <v>0</v>
      </c>
      <c r="P26" s="264">
        <f>'Scheda 5'!L$40</f>
        <v>0</v>
      </c>
      <c r="Q26" s="264">
        <f>'Scheda 5'!M$40</f>
        <v>0</v>
      </c>
      <c r="R26" s="264">
        <f>'Scheda 5'!N$40</f>
        <v>0</v>
      </c>
      <c r="S26" s="264">
        <f>'Scheda 5'!O$40</f>
        <v>0</v>
      </c>
      <c r="T26" s="264">
        <f>'Scheda 5'!P$40</f>
        <v>0</v>
      </c>
      <c r="U26" s="264">
        <f>'Scheda 5'!Q$40</f>
        <v>0</v>
      </c>
      <c r="V26" s="264">
        <f>'Scheda 5'!R$40</f>
        <v>0</v>
      </c>
      <c r="W26" s="241"/>
      <c r="X26" s="114" t="e">
        <f>MONTH(Notifica!H24)</f>
        <v>#VALUE!</v>
      </c>
      <c r="Y26" s="114" t="e">
        <f>MONTH(Notifica!I24)</f>
        <v>#VALUE!</v>
      </c>
      <c r="Z26" s="114">
        <f>IF(Notifica!E24="",0,1)</f>
        <v>0</v>
      </c>
      <c r="AA26" s="245"/>
      <c r="AB26" s="246"/>
      <c r="AC26" s="114"/>
      <c r="AD26" s="114"/>
      <c r="AE26" s="114"/>
      <c r="AF26" s="114"/>
      <c r="AG26" s="114"/>
      <c r="AH26" s="114"/>
      <c r="AI26" s="122"/>
      <c r="AJ26" s="122"/>
      <c r="AK26" s="122"/>
      <c r="AL26" s="122"/>
      <c r="AM26" s="122"/>
    </row>
    <row r="27" spans="2:39" s="61" customFormat="1" ht="18" customHeight="1" x14ac:dyDescent="0.2">
      <c r="B27" s="24"/>
      <c r="C27" s="226">
        <v>6</v>
      </c>
      <c r="D27" s="260" t="str">
        <f>Notifica!D25</f>
        <v/>
      </c>
      <c r="E27" s="260" t="str">
        <f>Notifica!E25</f>
        <v/>
      </c>
      <c r="F27" s="261" t="str">
        <f>Notifica!F25</f>
        <v/>
      </c>
      <c r="G27" s="262" t="str">
        <f>Notifica!G25</f>
        <v/>
      </c>
      <c r="H27" s="263" t="e">
        <f t="shared" si="0"/>
        <v>#VALUE!</v>
      </c>
      <c r="I27" s="264">
        <f>'Scheda 6'!E$40</f>
        <v>0</v>
      </c>
      <c r="J27" s="264">
        <f>'Scheda 6'!F$40</f>
        <v>0</v>
      </c>
      <c r="K27" s="264">
        <f>'Scheda 6'!G$40</f>
        <v>0</v>
      </c>
      <c r="L27" s="265">
        <f>'Scheda 6'!H$40</f>
        <v>0</v>
      </c>
      <c r="M27" s="266">
        <f>'Scheda 6'!I$40</f>
        <v>0</v>
      </c>
      <c r="N27" s="267">
        <f>'Scheda 6'!J$40</f>
        <v>0</v>
      </c>
      <c r="O27" s="264">
        <f>'Scheda 6'!K$40</f>
        <v>0</v>
      </c>
      <c r="P27" s="264">
        <f>'Scheda 6'!L$40</f>
        <v>0</v>
      </c>
      <c r="Q27" s="264">
        <f>'Scheda 6'!M$40</f>
        <v>0</v>
      </c>
      <c r="R27" s="264">
        <f>'Scheda 6'!N$40</f>
        <v>0</v>
      </c>
      <c r="S27" s="264">
        <f>'Scheda 6'!O$40</f>
        <v>0</v>
      </c>
      <c r="T27" s="264">
        <f>'Scheda 6'!P$40</f>
        <v>0</v>
      </c>
      <c r="U27" s="264">
        <f>'Scheda 6'!Q$40</f>
        <v>0</v>
      </c>
      <c r="V27" s="264">
        <f>'Scheda 6'!R$40</f>
        <v>0</v>
      </c>
      <c r="W27" s="241"/>
      <c r="X27" s="114" t="e">
        <f>MONTH(Notifica!H25)</f>
        <v>#VALUE!</v>
      </c>
      <c r="Y27" s="114" t="e">
        <f>MONTH(Notifica!I25)</f>
        <v>#VALUE!</v>
      </c>
      <c r="Z27" s="114">
        <f>IF(Notifica!E25="",0,1)</f>
        <v>0</v>
      </c>
      <c r="AA27" s="245"/>
      <c r="AB27" s="246"/>
      <c r="AC27" s="114"/>
      <c r="AD27" s="114"/>
      <c r="AE27" s="114"/>
      <c r="AF27" s="114"/>
      <c r="AG27" s="114"/>
      <c r="AH27" s="114"/>
      <c r="AI27" s="122"/>
      <c r="AJ27" s="122"/>
      <c r="AK27" s="122"/>
      <c r="AL27" s="122"/>
      <c r="AM27" s="122"/>
    </row>
    <row r="28" spans="2:39" s="61" customFormat="1" ht="18" customHeight="1" x14ac:dyDescent="0.2">
      <c r="B28" s="24"/>
      <c r="C28" s="226">
        <v>7</v>
      </c>
      <c r="D28" s="260" t="str">
        <f>Notifica!D26</f>
        <v/>
      </c>
      <c r="E28" s="260" t="str">
        <f>Notifica!E26</f>
        <v/>
      </c>
      <c r="F28" s="261" t="str">
        <f>Notifica!F26</f>
        <v/>
      </c>
      <c r="G28" s="262" t="str">
        <f>Notifica!G26</f>
        <v/>
      </c>
      <c r="H28" s="263" t="e">
        <f t="shared" si="0"/>
        <v>#VALUE!</v>
      </c>
      <c r="I28" s="264">
        <f>'Scheda 7'!E$40</f>
        <v>0</v>
      </c>
      <c r="J28" s="264">
        <f>'Scheda 7'!F$40</f>
        <v>0</v>
      </c>
      <c r="K28" s="264">
        <f>'Scheda 7'!G$40</f>
        <v>0</v>
      </c>
      <c r="L28" s="265">
        <f>'Scheda 7'!H$40</f>
        <v>0</v>
      </c>
      <c r="M28" s="266">
        <f>'Scheda 7'!I$40</f>
        <v>0</v>
      </c>
      <c r="N28" s="267">
        <f>'Scheda 7'!J$40</f>
        <v>0</v>
      </c>
      <c r="O28" s="264">
        <f>'Scheda 7'!K$40</f>
        <v>0</v>
      </c>
      <c r="P28" s="264">
        <f>'Scheda 7'!L$40</f>
        <v>0</v>
      </c>
      <c r="Q28" s="264">
        <f>'Scheda 7'!M$40</f>
        <v>0</v>
      </c>
      <c r="R28" s="264">
        <f>'Scheda 7'!N$40</f>
        <v>0</v>
      </c>
      <c r="S28" s="264">
        <f>'Scheda 7'!O$40</f>
        <v>0</v>
      </c>
      <c r="T28" s="264">
        <f>'Scheda 7'!P$40</f>
        <v>0</v>
      </c>
      <c r="U28" s="264">
        <f>'Scheda 7'!Q$40</f>
        <v>0</v>
      </c>
      <c r="V28" s="264">
        <f>'Scheda 7'!R$40</f>
        <v>0</v>
      </c>
      <c r="W28" s="241"/>
      <c r="X28" s="114" t="e">
        <f>MONTH(Notifica!H26)</f>
        <v>#VALUE!</v>
      </c>
      <c r="Y28" s="114" t="e">
        <f>MONTH(Notifica!I26)</f>
        <v>#VALUE!</v>
      </c>
      <c r="Z28" s="114">
        <f>IF(Notifica!E26="",0,1)</f>
        <v>0</v>
      </c>
      <c r="AA28" s="245"/>
      <c r="AB28" s="246"/>
      <c r="AC28" s="114"/>
      <c r="AD28" s="114"/>
      <c r="AE28" s="114"/>
      <c r="AF28" s="114"/>
      <c r="AG28" s="114"/>
      <c r="AH28" s="114"/>
      <c r="AI28" s="122"/>
      <c r="AJ28" s="122"/>
      <c r="AK28" s="122"/>
      <c r="AL28" s="122"/>
      <c r="AM28" s="122"/>
    </row>
    <row r="29" spans="2:39" s="61" customFormat="1" ht="18" customHeight="1" x14ac:dyDescent="0.2">
      <c r="B29" s="24"/>
      <c r="C29" s="226">
        <v>8</v>
      </c>
      <c r="D29" s="260" t="str">
        <f>Notifica!D27</f>
        <v/>
      </c>
      <c r="E29" s="260" t="str">
        <f>Notifica!E27</f>
        <v/>
      </c>
      <c r="F29" s="261" t="str">
        <f>Notifica!F27</f>
        <v/>
      </c>
      <c r="G29" s="262" t="str">
        <f>Notifica!G27</f>
        <v/>
      </c>
      <c r="H29" s="263" t="e">
        <f t="shared" si="0"/>
        <v>#VALUE!</v>
      </c>
      <c r="I29" s="264">
        <f>'Scheda 8'!E$40</f>
        <v>0</v>
      </c>
      <c r="J29" s="264">
        <f>'Scheda 8'!F$40</f>
        <v>0</v>
      </c>
      <c r="K29" s="264">
        <f>'Scheda 8'!G$40</f>
        <v>0</v>
      </c>
      <c r="L29" s="265">
        <f>'Scheda 8'!H$40</f>
        <v>0</v>
      </c>
      <c r="M29" s="266">
        <f>'Scheda 8'!I$40</f>
        <v>0</v>
      </c>
      <c r="N29" s="267">
        <f>'Scheda 8'!J$40</f>
        <v>0</v>
      </c>
      <c r="O29" s="264">
        <f>'Scheda 8'!K$40</f>
        <v>0</v>
      </c>
      <c r="P29" s="264">
        <f>'Scheda 8'!L$40</f>
        <v>0</v>
      </c>
      <c r="Q29" s="264">
        <f>'Scheda 8'!M$40</f>
        <v>0</v>
      </c>
      <c r="R29" s="264">
        <f>'Scheda 8'!N$40</f>
        <v>0</v>
      </c>
      <c r="S29" s="264">
        <f>'Scheda 8'!O$40</f>
        <v>0</v>
      </c>
      <c r="T29" s="264">
        <f>'Scheda 8'!P$40</f>
        <v>0</v>
      </c>
      <c r="U29" s="264">
        <f>'Scheda 8'!Q$40</f>
        <v>0</v>
      </c>
      <c r="V29" s="264">
        <f>'Scheda 8'!R$40</f>
        <v>0</v>
      </c>
      <c r="W29" s="241"/>
      <c r="X29" s="114" t="e">
        <f>MONTH(Notifica!H27)</f>
        <v>#VALUE!</v>
      </c>
      <c r="Y29" s="114" t="e">
        <f>MONTH(Notifica!I27)</f>
        <v>#VALUE!</v>
      </c>
      <c r="Z29" s="114">
        <f>IF(Notifica!E27="",0,1)</f>
        <v>0</v>
      </c>
      <c r="AA29" s="245"/>
      <c r="AB29" s="246"/>
      <c r="AC29" s="114"/>
      <c r="AD29" s="114"/>
      <c r="AE29" s="114"/>
      <c r="AF29" s="114"/>
      <c r="AG29" s="114"/>
      <c r="AH29" s="114"/>
      <c r="AI29" s="122"/>
      <c r="AJ29" s="122"/>
      <c r="AK29" s="122"/>
      <c r="AL29" s="122"/>
      <c r="AM29" s="122"/>
    </row>
    <row r="30" spans="2:39" s="61" customFormat="1" ht="18" customHeight="1" x14ac:dyDescent="0.2">
      <c r="B30" s="24"/>
      <c r="C30" s="226">
        <v>9</v>
      </c>
      <c r="D30" s="260" t="str">
        <f>Notifica!D28</f>
        <v/>
      </c>
      <c r="E30" s="260" t="str">
        <f>Notifica!E28</f>
        <v/>
      </c>
      <c r="F30" s="261" t="str">
        <f>Notifica!F28</f>
        <v/>
      </c>
      <c r="G30" s="262" t="str">
        <f>Notifica!G28</f>
        <v/>
      </c>
      <c r="H30" s="263" t="e">
        <f t="shared" si="0"/>
        <v>#VALUE!</v>
      </c>
      <c r="I30" s="264">
        <f>'Scheda 9'!E$40</f>
        <v>0</v>
      </c>
      <c r="J30" s="264">
        <f>'Scheda 9'!F$40</f>
        <v>0</v>
      </c>
      <c r="K30" s="264">
        <f>'Scheda 9'!G$40</f>
        <v>0</v>
      </c>
      <c r="L30" s="265">
        <f>'Scheda 9'!H$40</f>
        <v>0</v>
      </c>
      <c r="M30" s="266">
        <f>'Scheda 9'!I$40</f>
        <v>0</v>
      </c>
      <c r="N30" s="267">
        <f>'Scheda 9'!J$40</f>
        <v>0</v>
      </c>
      <c r="O30" s="264">
        <f>'Scheda 9'!K$40</f>
        <v>0</v>
      </c>
      <c r="P30" s="264">
        <f>'Scheda 9'!L$40</f>
        <v>0</v>
      </c>
      <c r="Q30" s="264">
        <f>'Scheda 9'!M$40</f>
        <v>0</v>
      </c>
      <c r="R30" s="264">
        <f>'Scheda 9'!N$40</f>
        <v>0</v>
      </c>
      <c r="S30" s="264">
        <f>'Scheda 9'!O$40</f>
        <v>0</v>
      </c>
      <c r="T30" s="264">
        <f>'Scheda 9'!P$40</f>
        <v>0</v>
      </c>
      <c r="U30" s="264">
        <f>'Scheda 9'!Q$40</f>
        <v>0</v>
      </c>
      <c r="V30" s="264">
        <f>'Scheda 9'!R$40</f>
        <v>0</v>
      </c>
      <c r="W30" s="241"/>
      <c r="X30" s="114" t="e">
        <f>MONTH(Notifica!H28)</f>
        <v>#VALUE!</v>
      </c>
      <c r="Y30" s="114" t="e">
        <f>MONTH(Notifica!I28)</f>
        <v>#VALUE!</v>
      </c>
      <c r="Z30" s="114">
        <f>IF(Notifica!E28="",0,1)</f>
        <v>0</v>
      </c>
      <c r="AA30" s="245"/>
      <c r="AB30" s="246"/>
      <c r="AC30" s="114"/>
      <c r="AD30" s="114"/>
      <c r="AE30" s="114"/>
      <c r="AF30" s="114"/>
      <c r="AG30" s="114"/>
      <c r="AH30" s="114"/>
      <c r="AI30" s="122"/>
      <c r="AJ30" s="122"/>
      <c r="AK30" s="122"/>
      <c r="AL30" s="122"/>
      <c r="AM30" s="122"/>
    </row>
    <row r="31" spans="2:39" s="61" customFormat="1" ht="18" customHeight="1" x14ac:dyDescent="0.2">
      <c r="B31" s="24"/>
      <c r="C31" s="226">
        <v>10</v>
      </c>
      <c r="D31" s="260" t="str">
        <f>Notifica!D29</f>
        <v/>
      </c>
      <c r="E31" s="260" t="str">
        <f>Notifica!E29</f>
        <v/>
      </c>
      <c r="F31" s="261" t="str">
        <f>Notifica!F29</f>
        <v/>
      </c>
      <c r="G31" s="262" t="str">
        <f>Notifica!G29</f>
        <v/>
      </c>
      <c r="H31" s="263" t="e">
        <f t="shared" si="0"/>
        <v>#VALUE!</v>
      </c>
      <c r="I31" s="264">
        <f>'Scheda 10'!E$40</f>
        <v>0</v>
      </c>
      <c r="J31" s="264">
        <f>'Scheda 10'!F$40</f>
        <v>0</v>
      </c>
      <c r="K31" s="264">
        <f>'Scheda 10'!G$40</f>
        <v>0</v>
      </c>
      <c r="L31" s="265">
        <f>'Scheda 10'!H$40</f>
        <v>0</v>
      </c>
      <c r="M31" s="266">
        <f>'Scheda 10'!I$40</f>
        <v>0</v>
      </c>
      <c r="N31" s="267">
        <f>'Scheda 10'!J$40</f>
        <v>0</v>
      </c>
      <c r="O31" s="264">
        <f>'Scheda 10'!K$40</f>
        <v>0</v>
      </c>
      <c r="P31" s="264">
        <f>'Scheda 10'!L$40</f>
        <v>0</v>
      </c>
      <c r="Q31" s="264">
        <f>'Scheda 10'!M$40</f>
        <v>0</v>
      </c>
      <c r="R31" s="264">
        <f>'Scheda 10'!N$40</f>
        <v>0</v>
      </c>
      <c r="S31" s="264">
        <f>'Scheda 10'!O$40</f>
        <v>0</v>
      </c>
      <c r="T31" s="264">
        <f>'Scheda 10'!P$40</f>
        <v>0</v>
      </c>
      <c r="U31" s="264">
        <f>'Scheda 10'!Q$40</f>
        <v>0</v>
      </c>
      <c r="V31" s="264">
        <f>'Scheda 10'!R$40</f>
        <v>0</v>
      </c>
      <c r="W31" s="241"/>
      <c r="X31" s="114" t="e">
        <f>MONTH(Notifica!H29)</f>
        <v>#VALUE!</v>
      </c>
      <c r="Y31" s="114" t="e">
        <f>MONTH(Notifica!I29)</f>
        <v>#VALUE!</v>
      </c>
      <c r="Z31" s="114">
        <f>IF(Notifica!E29="",0,1)</f>
        <v>0</v>
      </c>
      <c r="AA31" s="245"/>
      <c r="AB31" s="246"/>
      <c r="AC31" s="114"/>
      <c r="AD31" s="114"/>
      <c r="AE31" s="114"/>
      <c r="AF31" s="114"/>
      <c r="AG31" s="114"/>
      <c r="AH31" s="114"/>
      <c r="AI31" s="122"/>
      <c r="AJ31" s="122"/>
      <c r="AK31" s="122"/>
      <c r="AL31" s="122"/>
      <c r="AM31" s="122"/>
    </row>
    <row r="32" spans="2:39" s="61" customFormat="1" ht="18" customHeight="1" x14ac:dyDescent="0.2">
      <c r="B32" s="24"/>
      <c r="C32" s="226">
        <v>11</v>
      </c>
      <c r="D32" s="260" t="str">
        <f>Notifica!D30</f>
        <v/>
      </c>
      <c r="E32" s="260" t="str">
        <f>Notifica!E30</f>
        <v/>
      </c>
      <c r="F32" s="261" t="str">
        <f>Notifica!F30</f>
        <v/>
      </c>
      <c r="G32" s="262" t="str">
        <f>Notifica!G30</f>
        <v/>
      </c>
      <c r="H32" s="263" t="e">
        <f t="shared" si="0"/>
        <v>#VALUE!</v>
      </c>
      <c r="I32" s="264">
        <f>'Scheda 11'!E$40</f>
        <v>0</v>
      </c>
      <c r="J32" s="264">
        <f>'Scheda 11'!F$40</f>
        <v>0</v>
      </c>
      <c r="K32" s="264">
        <f>'Scheda 11'!G$40</f>
        <v>0</v>
      </c>
      <c r="L32" s="265">
        <f>'Scheda 11'!H$40</f>
        <v>0</v>
      </c>
      <c r="M32" s="266">
        <f>'Scheda 11'!I$40</f>
        <v>0</v>
      </c>
      <c r="N32" s="267">
        <f>'Scheda 11'!J$40</f>
        <v>0</v>
      </c>
      <c r="O32" s="264">
        <f>'Scheda 11'!K$40</f>
        <v>0</v>
      </c>
      <c r="P32" s="264">
        <f>'Scheda 11'!L$40</f>
        <v>0</v>
      </c>
      <c r="Q32" s="264">
        <f>'Scheda 11'!M$40</f>
        <v>0</v>
      </c>
      <c r="R32" s="264">
        <f>'Scheda 11'!N$40</f>
        <v>0</v>
      </c>
      <c r="S32" s="264">
        <f>'Scheda 11'!O$40</f>
        <v>0</v>
      </c>
      <c r="T32" s="264">
        <f>'Scheda 11'!P$40</f>
        <v>0</v>
      </c>
      <c r="U32" s="264">
        <f>'Scheda 11'!Q$40</f>
        <v>0</v>
      </c>
      <c r="V32" s="264">
        <f>'Scheda 11'!R$40</f>
        <v>0</v>
      </c>
      <c r="W32" s="241"/>
      <c r="X32" s="114" t="e">
        <f>MONTH(Notifica!H30)</f>
        <v>#VALUE!</v>
      </c>
      <c r="Y32" s="114" t="e">
        <f>MONTH(Notifica!I30)</f>
        <v>#VALUE!</v>
      </c>
      <c r="Z32" s="114">
        <f>IF(Notifica!E30="",0,1)</f>
        <v>0</v>
      </c>
      <c r="AA32" s="245"/>
      <c r="AB32" s="246"/>
      <c r="AC32" s="114"/>
      <c r="AD32" s="114"/>
      <c r="AE32" s="114"/>
      <c r="AF32" s="114"/>
      <c r="AG32" s="114"/>
      <c r="AH32" s="114"/>
      <c r="AI32" s="122"/>
      <c r="AJ32" s="122"/>
      <c r="AK32" s="122"/>
      <c r="AL32" s="122"/>
      <c r="AM32" s="122"/>
    </row>
    <row r="33" spans="2:39" s="61" customFormat="1" ht="18" customHeight="1" x14ac:dyDescent="0.2">
      <c r="B33" s="24"/>
      <c r="C33" s="226">
        <v>12</v>
      </c>
      <c r="D33" s="260" t="str">
        <f>Notifica!D31</f>
        <v/>
      </c>
      <c r="E33" s="260" t="str">
        <f>Notifica!E31</f>
        <v/>
      </c>
      <c r="F33" s="261" t="str">
        <f>Notifica!F31</f>
        <v/>
      </c>
      <c r="G33" s="262" t="str">
        <f>Notifica!G31</f>
        <v/>
      </c>
      <c r="H33" s="263" t="e">
        <f t="shared" si="0"/>
        <v>#VALUE!</v>
      </c>
      <c r="I33" s="264">
        <f>'Scheda 12'!E$40</f>
        <v>0</v>
      </c>
      <c r="J33" s="264">
        <f>'Scheda 12'!F$40</f>
        <v>0</v>
      </c>
      <c r="K33" s="264">
        <f>'Scheda 12'!G$40</f>
        <v>0</v>
      </c>
      <c r="L33" s="265">
        <f>'Scheda 12'!H$40</f>
        <v>0</v>
      </c>
      <c r="M33" s="266">
        <f>'Scheda 12'!I$40</f>
        <v>0</v>
      </c>
      <c r="N33" s="267">
        <f>'Scheda 12'!J$40</f>
        <v>0</v>
      </c>
      <c r="O33" s="264">
        <f>'Scheda 12'!K$40</f>
        <v>0</v>
      </c>
      <c r="P33" s="264">
        <f>'Scheda 12'!L$40</f>
        <v>0</v>
      </c>
      <c r="Q33" s="264">
        <f>'Scheda 12'!M$40</f>
        <v>0</v>
      </c>
      <c r="R33" s="264">
        <f>'Scheda 12'!N$40</f>
        <v>0</v>
      </c>
      <c r="S33" s="264">
        <f>'Scheda 12'!O$40</f>
        <v>0</v>
      </c>
      <c r="T33" s="264">
        <f>'Scheda 12'!P$40</f>
        <v>0</v>
      </c>
      <c r="U33" s="264">
        <f>'Scheda 12'!Q$40</f>
        <v>0</v>
      </c>
      <c r="V33" s="264">
        <f>'Scheda 12'!R$40</f>
        <v>0</v>
      </c>
      <c r="W33" s="241"/>
      <c r="X33" s="114" t="e">
        <f>MONTH(Notifica!H31)</f>
        <v>#VALUE!</v>
      </c>
      <c r="Y33" s="114" t="e">
        <f>MONTH(Notifica!I31)</f>
        <v>#VALUE!</v>
      </c>
      <c r="Z33" s="114">
        <f>IF(Notifica!E31="",0,1)</f>
        <v>0</v>
      </c>
      <c r="AA33" s="245"/>
      <c r="AB33" s="246"/>
      <c r="AC33" s="114"/>
      <c r="AD33" s="114"/>
      <c r="AE33" s="114"/>
      <c r="AF33" s="114"/>
      <c r="AG33" s="114"/>
      <c r="AH33" s="114"/>
      <c r="AI33" s="122"/>
      <c r="AJ33" s="122"/>
      <c r="AK33" s="122"/>
      <c r="AL33" s="122"/>
      <c r="AM33" s="122"/>
    </row>
    <row r="34" spans="2:39" s="61" customFormat="1" ht="18" customHeight="1" x14ac:dyDescent="0.2">
      <c r="B34" s="24"/>
      <c r="C34" s="226">
        <v>13</v>
      </c>
      <c r="D34" s="260" t="str">
        <f>Notifica!D32</f>
        <v/>
      </c>
      <c r="E34" s="260" t="str">
        <f>Notifica!E32</f>
        <v/>
      </c>
      <c r="F34" s="261" t="str">
        <f>Notifica!F32</f>
        <v/>
      </c>
      <c r="G34" s="262" t="str">
        <f>Notifica!G32</f>
        <v/>
      </c>
      <c r="H34" s="263" t="e">
        <f t="shared" si="0"/>
        <v>#VALUE!</v>
      </c>
      <c r="I34" s="264">
        <f>'Scheda 13'!E$40</f>
        <v>0</v>
      </c>
      <c r="J34" s="264">
        <f>'Scheda 13'!F$40</f>
        <v>0</v>
      </c>
      <c r="K34" s="264">
        <f>'Scheda 13'!G$40</f>
        <v>0</v>
      </c>
      <c r="L34" s="265">
        <f>'Scheda 13'!H$40</f>
        <v>0</v>
      </c>
      <c r="M34" s="266">
        <f>'Scheda 13'!I$40</f>
        <v>0</v>
      </c>
      <c r="N34" s="267">
        <f>'Scheda 13'!J$40</f>
        <v>0</v>
      </c>
      <c r="O34" s="264">
        <f>'Scheda 13'!K$40</f>
        <v>0</v>
      </c>
      <c r="P34" s="264">
        <f>'Scheda 13'!L$40</f>
        <v>0</v>
      </c>
      <c r="Q34" s="264">
        <f>'Scheda 13'!M$40</f>
        <v>0</v>
      </c>
      <c r="R34" s="264">
        <f>'Scheda 13'!N$40</f>
        <v>0</v>
      </c>
      <c r="S34" s="264">
        <f>'Scheda 13'!O$40</f>
        <v>0</v>
      </c>
      <c r="T34" s="264">
        <f>'Scheda 13'!P$40</f>
        <v>0</v>
      </c>
      <c r="U34" s="264">
        <f>'Scheda 13'!Q$40</f>
        <v>0</v>
      </c>
      <c r="V34" s="264">
        <f>'Scheda 13'!R$40</f>
        <v>0</v>
      </c>
      <c r="W34" s="241"/>
      <c r="X34" s="114" t="e">
        <f>MONTH(Notifica!H32)</f>
        <v>#VALUE!</v>
      </c>
      <c r="Y34" s="114" t="e">
        <f>MONTH(Notifica!I32)</f>
        <v>#VALUE!</v>
      </c>
      <c r="Z34" s="114">
        <f>IF(Notifica!E32="",0,1)</f>
        <v>0</v>
      </c>
      <c r="AA34" s="114"/>
      <c r="AB34" s="114"/>
      <c r="AC34" s="114"/>
      <c r="AD34" s="114"/>
      <c r="AE34" s="114"/>
      <c r="AF34" s="114"/>
      <c r="AG34" s="114"/>
      <c r="AH34" s="114"/>
      <c r="AI34" s="122"/>
      <c r="AJ34" s="122"/>
      <c r="AK34" s="122"/>
      <c r="AL34" s="122"/>
      <c r="AM34" s="122"/>
    </row>
    <row r="35" spans="2:39" s="61" customFormat="1" ht="18" customHeight="1" x14ac:dyDescent="0.2">
      <c r="B35" s="24"/>
      <c r="C35" s="226">
        <v>14</v>
      </c>
      <c r="D35" s="260" t="str">
        <f>Notifica!D33</f>
        <v/>
      </c>
      <c r="E35" s="260" t="str">
        <f>Notifica!E33</f>
        <v/>
      </c>
      <c r="F35" s="261" t="str">
        <f>Notifica!F33</f>
        <v/>
      </c>
      <c r="G35" s="262" t="str">
        <f>Notifica!G33</f>
        <v/>
      </c>
      <c r="H35" s="263" t="e">
        <f t="shared" si="0"/>
        <v>#VALUE!</v>
      </c>
      <c r="I35" s="264">
        <f>'Scheda 14'!E$40</f>
        <v>0</v>
      </c>
      <c r="J35" s="264">
        <f>'Scheda 14'!F$40</f>
        <v>0</v>
      </c>
      <c r="K35" s="264">
        <f>'Scheda 14'!G$40</f>
        <v>0</v>
      </c>
      <c r="L35" s="265">
        <f>'Scheda 14'!H$40</f>
        <v>0</v>
      </c>
      <c r="M35" s="266">
        <f>'Scheda 14'!I$40</f>
        <v>0</v>
      </c>
      <c r="N35" s="267">
        <f>'Scheda 14'!J$40</f>
        <v>0</v>
      </c>
      <c r="O35" s="264">
        <f>'Scheda 14'!K$40</f>
        <v>0</v>
      </c>
      <c r="P35" s="264">
        <f>'Scheda 14'!L$40</f>
        <v>0</v>
      </c>
      <c r="Q35" s="264">
        <f>'Scheda 14'!M$40</f>
        <v>0</v>
      </c>
      <c r="R35" s="264">
        <f>'Scheda 14'!N$40</f>
        <v>0</v>
      </c>
      <c r="S35" s="264">
        <f>'Scheda 14'!O$40</f>
        <v>0</v>
      </c>
      <c r="T35" s="264">
        <f>'Scheda 14'!P$40</f>
        <v>0</v>
      </c>
      <c r="U35" s="264">
        <f>'Scheda 14'!Q$40</f>
        <v>0</v>
      </c>
      <c r="V35" s="264">
        <f>'Scheda 14'!R$40</f>
        <v>0</v>
      </c>
      <c r="W35" s="241"/>
      <c r="X35" s="114" t="e">
        <f>MONTH(Notifica!H33)</f>
        <v>#VALUE!</v>
      </c>
      <c r="Y35" s="114" t="e">
        <f>MONTH(Notifica!I33)</f>
        <v>#VALUE!</v>
      </c>
      <c r="Z35" s="114">
        <f>IF(Notifica!E33="",0,1)</f>
        <v>0</v>
      </c>
      <c r="AA35" s="114"/>
      <c r="AB35" s="114"/>
      <c r="AC35" s="114"/>
      <c r="AD35" s="114"/>
      <c r="AE35" s="114"/>
      <c r="AF35" s="114"/>
      <c r="AG35" s="114"/>
      <c r="AH35" s="114"/>
      <c r="AI35" s="122"/>
      <c r="AJ35" s="122"/>
      <c r="AK35" s="122"/>
      <c r="AL35" s="122"/>
      <c r="AM35" s="122"/>
    </row>
    <row r="36" spans="2:39" s="61" customFormat="1" ht="18" customHeight="1" x14ac:dyDescent="0.2">
      <c r="B36" s="24"/>
      <c r="C36" s="226">
        <v>15</v>
      </c>
      <c r="D36" s="260" t="str">
        <f>Notifica!D34</f>
        <v/>
      </c>
      <c r="E36" s="260" t="str">
        <f>Notifica!E34</f>
        <v/>
      </c>
      <c r="F36" s="261" t="str">
        <f>Notifica!F34</f>
        <v/>
      </c>
      <c r="G36" s="262" t="str">
        <f>Notifica!G34</f>
        <v/>
      </c>
      <c r="H36" s="263" t="e">
        <f t="shared" si="0"/>
        <v>#VALUE!</v>
      </c>
      <c r="I36" s="264">
        <f>'Scheda 15'!E$40</f>
        <v>0</v>
      </c>
      <c r="J36" s="264">
        <f>'Scheda 15'!F$40</f>
        <v>0</v>
      </c>
      <c r="K36" s="264">
        <f>'Scheda 15'!G$40</f>
        <v>0</v>
      </c>
      <c r="L36" s="265">
        <f>'Scheda 15'!H$40</f>
        <v>0</v>
      </c>
      <c r="M36" s="266">
        <f>'Scheda 15'!I$40</f>
        <v>0</v>
      </c>
      <c r="N36" s="267">
        <f>'Scheda 15'!J$40</f>
        <v>0</v>
      </c>
      <c r="O36" s="264">
        <f>'Scheda 15'!K$40</f>
        <v>0</v>
      </c>
      <c r="P36" s="264">
        <f>'Scheda 15'!L$40</f>
        <v>0</v>
      </c>
      <c r="Q36" s="264">
        <f>'Scheda 15'!M$40</f>
        <v>0</v>
      </c>
      <c r="R36" s="264">
        <f>'Scheda 15'!N$40</f>
        <v>0</v>
      </c>
      <c r="S36" s="264">
        <f>'Scheda 15'!O$40</f>
        <v>0</v>
      </c>
      <c r="T36" s="264">
        <f>'Scheda 15'!P$40</f>
        <v>0</v>
      </c>
      <c r="U36" s="264">
        <f>'Scheda 15'!Q$40</f>
        <v>0</v>
      </c>
      <c r="V36" s="264">
        <f>'Scheda 15'!R$40</f>
        <v>0</v>
      </c>
      <c r="W36" s="241"/>
      <c r="X36" s="114" t="e">
        <f>MONTH(Notifica!H34)</f>
        <v>#VALUE!</v>
      </c>
      <c r="Y36" s="114" t="e">
        <f>MONTH(Notifica!I34)</f>
        <v>#VALUE!</v>
      </c>
      <c r="Z36" s="114">
        <f>IF(Notifica!E34="",0,1)</f>
        <v>0</v>
      </c>
      <c r="AA36" s="114"/>
      <c r="AB36" s="114"/>
      <c r="AC36" s="114"/>
      <c r="AD36" s="114"/>
      <c r="AE36" s="114"/>
      <c r="AF36" s="114"/>
      <c r="AG36" s="114"/>
      <c r="AH36" s="114"/>
      <c r="AI36" s="122"/>
      <c r="AJ36" s="122"/>
      <c r="AK36" s="122"/>
      <c r="AL36" s="122"/>
      <c r="AM36" s="122"/>
    </row>
    <row r="37" spans="2:39" s="61" customFormat="1" ht="18" customHeight="1" x14ac:dyDescent="0.2">
      <c r="B37" s="24"/>
      <c r="C37" s="226">
        <v>16</v>
      </c>
      <c r="D37" s="260" t="str">
        <f>Notifica!D35</f>
        <v/>
      </c>
      <c r="E37" s="260" t="str">
        <f>Notifica!E35</f>
        <v/>
      </c>
      <c r="F37" s="261" t="str">
        <f>Notifica!F35</f>
        <v/>
      </c>
      <c r="G37" s="262" t="str">
        <f>Notifica!G35</f>
        <v/>
      </c>
      <c r="H37" s="263" t="e">
        <f t="shared" si="0"/>
        <v>#VALUE!</v>
      </c>
      <c r="I37" s="264">
        <f>'Scheda 16'!E$40</f>
        <v>0</v>
      </c>
      <c r="J37" s="264">
        <f>'Scheda 16'!F$40</f>
        <v>0</v>
      </c>
      <c r="K37" s="264">
        <f>'Scheda 16'!G$40</f>
        <v>0</v>
      </c>
      <c r="L37" s="265">
        <f>'Scheda 16'!H$40</f>
        <v>0</v>
      </c>
      <c r="M37" s="266">
        <f>'Scheda 16'!I$40</f>
        <v>0</v>
      </c>
      <c r="N37" s="267">
        <f>'Scheda 16'!J$40</f>
        <v>0</v>
      </c>
      <c r="O37" s="264">
        <f>'Scheda 16'!K$40</f>
        <v>0</v>
      </c>
      <c r="P37" s="264">
        <f>'Scheda 16'!L$40</f>
        <v>0</v>
      </c>
      <c r="Q37" s="264">
        <f>'Scheda 16'!M$40</f>
        <v>0</v>
      </c>
      <c r="R37" s="264">
        <f>'Scheda 16'!N$40</f>
        <v>0</v>
      </c>
      <c r="S37" s="264">
        <f>'Scheda 16'!O$40</f>
        <v>0</v>
      </c>
      <c r="T37" s="264">
        <f>'Scheda 16'!P$40</f>
        <v>0</v>
      </c>
      <c r="U37" s="264">
        <f>'Scheda 16'!Q$40</f>
        <v>0</v>
      </c>
      <c r="V37" s="264">
        <f>'Scheda 16'!R$40</f>
        <v>0</v>
      </c>
      <c r="W37" s="241"/>
      <c r="X37" s="114" t="e">
        <f>MONTH(Notifica!H35)</f>
        <v>#VALUE!</v>
      </c>
      <c r="Y37" s="114" t="e">
        <f>MONTH(Notifica!I35)</f>
        <v>#VALUE!</v>
      </c>
      <c r="Z37" s="114">
        <f>IF(Notifica!E35="",0,1)</f>
        <v>0</v>
      </c>
      <c r="AA37" s="114"/>
      <c r="AB37" s="114"/>
      <c r="AC37" s="114"/>
      <c r="AD37" s="114"/>
      <c r="AE37" s="114"/>
      <c r="AF37" s="114"/>
      <c r="AG37" s="114"/>
      <c r="AH37" s="114"/>
      <c r="AI37" s="122"/>
      <c r="AJ37" s="122"/>
      <c r="AK37" s="122"/>
      <c r="AL37" s="122"/>
      <c r="AM37" s="122"/>
    </row>
    <row r="38" spans="2:39" s="61" customFormat="1" ht="18" customHeight="1" x14ac:dyDescent="0.2">
      <c r="B38" s="24"/>
      <c r="C38" s="226">
        <v>17</v>
      </c>
      <c r="D38" s="463" t="str">
        <f>Notifica!D36</f>
        <v/>
      </c>
      <c r="E38" s="463" t="str">
        <f>Notifica!E36</f>
        <v/>
      </c>
      <c r="F38" s="464" t="str">
        <f>Notifica!F36</f>
        <v/>
      </c>
      <c r="G38" s="465" t="str">
        <f>Notifica!G36</f>
        <v/>
      </c>
      <c r="H38" s="466" t="e">
        <f t="shared" si="0"/>
        <v>#VALUE!</v>
      </c>
      <c r="I38" s="467">
        <f>'Scheda 17'!E$40</f>
        <v>0</v>
      </c>
      <c r="J38" s="467">
        <f>'Scheda 17'!F$40</f>
        <v>0</v>
      </c>
      <c r="K38" s="467">
        <f>'Scheda 17'!G$40</f>
        <v>0</v>
      </c>
      <c r="L38" s="468"/>
      <c r="M38" s="469">
        <f>'Scheda 17'!I$40</f>
        <v>0</v>
      </c>
      <c r="N38" s="470">
        <f>'Scheda 17'!J$40</f>
        <v>0</v>
      </c>
      <c r="O38" s="467">
        <f>'Scheda 17'!K$40</f>
        <v>0</v>
      </c>
      <c r="P38" s="467">
        <f>'Scheda 17'!L$40</f>
        <v>0</v>
      </c>
      <c r="Q38" s="467">
        <f>'Scheda 17'!M$40</f>
        <v>0</v>
      </c>
      <c r="R38" s="467">
        <f>'Scheda 17'!N$40</f>
        <v>0</v>
      </c>
      <c r="S38" s="467">
        <f>'Scheda 17'!O$40</f>
        <v>0</v>
      </c>
      <c r="T38" s="467">
        <f>'Scheda 17'!P$40</f>
        <v>0</v>
      </c>
      <c r="U38" s="467">
        <f>'Scheda 17'!Q$40</f>
        <v>0</v>
      </c>
      <c r="V38" s="467">
        <f>'Scheda 17'!R$40</f>
        <v>0</v>
      </c>
      <c r="W38" s="241"/>
      <c r="X38" s="114" t="e">
        <f>MONTH(Notifica!H36)</f>
        <v>#VALUE!</v>
      </c>
      <c r="Y38" s="114" t="e">
        <f>MONTH(Notifica!I36)</f>
        <v>#VALUE!</v>
      </c>
      <c r="Z38" s="114">
        <f>IF(Notifica!E36="",0,1)</f>
        <v>0</v>
      </c>
      <c r="AA38" s="114"/>
      <c r="AB38" s="114"/>
      <c r="AC38" s="114"/>
      <c r="AD38" s="114"/>
      <c r="AE38" s="114"/>
      <c r="AF38" s="114"/>
      <c r="AG38" s="114"/>
      <c r="AH38" s="114"/>
      <c r="AI38" s="122"/>
      <c r="AJ38" s="122"/>
      <c r="AK38" s="122"/>
      <c r="AL38" s="122"/>
      <c r="AM38" s="122"/>
    </row>
    <row r="39" spans="2:39" s="61" customFormat="1" ht="18" customHeight="1" x14ac:dyDescent="0.2">
      <c r="B39" s="24"/>
      <c r="C39" s="226">
        <v>18</v>
      </c>
      <c r="D39" s="463" t="str">
        <f>Notifica!D37</f>
        <v/>
      </c>
      <c r="E39" s="463" t="str">
        <f>Notifica!E37</f>
        <v/>
      </c>
      <c r="F39" s="464" t="str">
        <f>Notifica!F37</f>
        <v/>
      </c>
      <c r="G39" s="465" t="str">
        <f>Notifica!G37</f>
        <v/>
      </c>
      <c r="H39" s="466" t="e">
        <f t="shared" si="0"/>
        <v>#VALUE!</v>
      </c>
      <c r="I39" s="467">
        <f>'Scheda 18'!E$40</f>
        <v>0</v>
      </c>
      <c r="J39" s="467">
        <f>'Scheda 18'!F$40</f>
        <v>0</v>
      </c>
      <c r="K39" s="467">
        <f>'Scheda 18'!G$40</f>
        <v>0</v>
      </c>
      <c r="L39" s="468"/>
      <c r="M39" s="469">
        <f>'Scheda 18'!I$40</f>
        <v>0</v>
      </c>
      <c r="N39" s="470">
        <f>'Scheda 18'!J$40</f>
        <v>0</v>
      </c>
      <c r="O39" s="467">
        <f>'Scheda 18'!K$40</f>
        <v>0</v>
      </c>
      <c r="P39" s="467">
        <f>'Scheda 18'!L$40</f>
        <v>0</v>
      </c>
      <c r="Q39" s="467">
        <f>'Scheda 18'!M$40</f>
        <v>0</v>
      </c>
      <c r="R39" s="467">
        <f>'Scheda 18'!N$40</f>
        <v>0</v>
      </c>
      <c r="S39" s="467">
        <f>'Scheda 18'!O$40</f>
        <v>0</v>
      </c>
      <c r="T39" s="467">
        <f>'Scheda 18'!P$40</f>
        <v>0</v>
      </c>
      <c r="U39" s="467">
        <f>'Scheda 18'!Q$40</f>
        <v>0</v>
      </c>
      <c r="V39" s="467">
        <f>'Scheda 18'!R$40</f>
        <v>0</v>
      </c>
      <c r="W39" s="241"/>
      <c r="X39" s="114" t="e">
        <f>MONTH(Notifica!H37)</f>
        <v>#VALUE!</v>
      </c>
      <c r="Y39" s="114" t="e">
        <f>MONTH(Notifica!I37)</f>
        <v>#VALUE!</v>
      </c>
      <c r="Z39" s="114">
        <f>IF(Notifica!E37="",0,1)</f>
        <v>0</v>
      </c>
      <c r="AA39" s="114"/>
      <c r="AB39" s="114"/>
      <c r="AC39" s="114"/>
      <c r="AD39" s="114"/>
      <c r="AE39" s="114"/>
      <c r="AF39" s="114"/>
      <c r="AG39" s="114"/>
      <c r="AH39" s="114"/>
      <c r="AI39" s="122"/>
      <c r="AJ39" s="122"/>
      <c r="AK39" s="122"/>
      <c r="AL39" s="122"/>
      <c r="AM39" s="122"/>
    </row>
    <row r="40" spans="2:39" s="250" customFormat="1" ht="18" customHeight="1" thickBot="1" x14ac:dyDescent="0.25">
      <c r="B40" s="223"/>
      <c r="C40" s="227"/>
      <c r="D40" s="268"/>
      <c r="E40" s="268"/>
      <c r="F40" s="269"/>
      <c r="G40" s="270"/>
      <c r="H40" s="271"/>
      <c r="I40" s="272">
        <f>SUM(I22:I39)</f>
        <v>0</v>
      </c>
      <c r="J40" s="273">
        <f t="shared" ref="J40:V40" si="1">SUM(J22:J39)</f>
        <v>0</v>
      </c>
      <c r="K40" s="273">
        <f t="shared" si="1"/>
        <v>0</v>
      </c>
      <c r="L40" s="274">
        <f t="shared" si="1"/>
        <v>0</v>
      </c>
      <c r="M40" s="275">
        <f t="shared" si="1"/>
        <v>0</v>
      </c>
      <c r="N40" s="276">
        <f t="shared" si="1"/>
        <v>0</v>
      </c>
      <c r="O40" s="273">
        <f t="shared" si="1"/>
        <v>0</v>
      </c>
      <c r="P40" s="273">
        <f t="shared" si="1"/>
        <v>0</v>
      </c>
      <c r="Q40" s="273">
        <f t="shared" si="1"/>
        <v>0</v>
      </c>
      <c r="R40" s="273">
        <f t="shared" si="1"/>
        <v>0</v>
      </c>
      <c r="S40" s="273">
        <f t="shared" si="1"/>
        <v>0</v>
      </c>
      <c r="T40" s="273">
        <f>SUM(T22:T39)</f>
        <v>0</v>
      </c>
      <c r="U40" s="273">
        <f t="shared" si="1"/>
        <v>0</v>
      </c>
      <c r="V40" s="433">
        <f t="shared" si="1"/>
        <v>0</v>
      </c>
      <c r="W40" s="247"/>
      <c r="X40" s="119"/>
      <c r="Y40" s="248"/>
      <c r="Z40" s="119"/>
      <c r="AA40" s="119"/>
      <c r="AB40" s="119"/>
      <c r="AC40" s="119"/>
      <c r="AD40" s="119"/>
      <c r="AE40" s="119"/>
      <c r="AF40" s="119"/>
      <c r="AG40" s="119"/>
      <c r="AH40" s="119"/>
      <c r="AI40" s="249"/>
      <c r="AJ40" s="249"/>
      <c r="AK40" s="249"/>
      <c r="AL40" s="249"/>
      <c r="AM40" s="249"/>
    </row>
    <row r="41" spans="2:39" s="250" customFormat="1" ht="3.75" customHeight="1" x14ac:dyDescent="0.2">
      <c r="B41" s="223"/>
      <c r="C41" s="430"/>
      <c r="D41" s="338"/>
      <c r="E41" s="338"/>
      <c r="F41" s="339"/>
      <c r="G41" s="340"/>
      <c r="H41" s="340"/>
      <c r="I41" s="431"/>
      <c r="J41" s="432"/>
      <c r="K41" s="432"/>
      <c r="L41" s="432"/>
      <c r="M41" s="341"/>
      <c r="N41" s="432"/>
      <c r="O41" s="432"/>
      <c r="P41" s="432"/>
      <c r="Q41" s="432"/>
      <c r="R41" s="432"/>
      <c r="S41" s="432"/>
      <c r="T41" s="432"/>
      <c r="U41" s="432"/>
      <c r="V41" s="341"/>
      <c r="W41" s="247"/>
      <c r="X41" s="119"/>
      <c r="Y41" s="248"/>
      <c r="Z41" s="119"/>
      <c r="AA41" s="119"/>
      <c r="AB41" s="119"/>
      <c r="AC41" s="119"/>
      <c r="AD41" s="119"/>
      <c r="AE41" s="119"/>
      <c r="AF41" s="119"/>
      <c r="AG41" s="119"/>
      <c r="AH41" s="119"/>
      <c r="AI41" s="249"/>
      <c r="AJ41" s="249"/>
      <c r="AK41" s="249"/>
      <c r="AL41" s="249"/>
      <c r="AM41" s="249"/>
    </row>
    <row r="42" spans="2:39" s="61" customFormat="1" ht="12" customHeight="1" x14ac:dyDescent="0.2">
      <c r="B42" s="27"/>
      <c r="C42" s="429" t="s">
        <v>185</v>
      </c>
      <c r="D42" s="81"/>
      <c r="E42" s="82"/>
      <c r="F42" s="251"/>
      <c r="G42" s="251"/>
      <c r="H42" s="251"/>
      <c r="I42" s="278"/>
      <c r="J42" s="278"/>
      <c r="K42" s="278"/>
      <c r="L42" s="278"/>
      <c r="M42" s="222"/>
      <c r="N42" s="278"/>
      <c r="O42" s="278"/>
      <c r="P42" s="278"/>
      <c r="Q42" s="222"/>
      <c r="R42" s="278"/>
      <c r="S42" s="278"/>
      <c r="T42" s="222"/>
      <c r="U42" s="222"/>
      <c r="V42" s="428" t="str">
        <f>'Foglio di base'!N43</f>
        <v>© medisuisse 2025</v>
      </c>
      <c r="W42" s="16"/>
      <c r="X42" s="114"/>
      <c r="Y42" s="114"/>
      <c r="Z42" s="114"/>
      <c r="AA42" s="114"/>
      <c r="AB42" s="114"/>
      <c r="AC42" s="114"/>
      <c r="AD42" s="122"/>
      <c r="AE42" s="122"/>
      <c r="AF42" s="122"/>
      <c r="AG42" s="122"/>
      <c r="AH42" s="122"/>
      <c r="AI42" s="122"/>
      <c r="AJ42" s="122"/>
      <c r="AK42" s="122"/>
      <c r="AL42" s="122"/>
      <c r="AM42" s="122"/>
    </row>
    <row r="43" spans="2:39" ht="22.5" customHeight="1" x14ac:dyDescent="0.2"/>
    <row r="44" spans="2:39" ht="10.5" customHeight="1" x14ac:dyDescent="0.2"/>
    <row r="45" spans="2:39" ht="14.25" customHeight="1" x14ac:dyDescent="0.2">
      <c r="B45" s="79"/>
      <c r="C45" s="79"/>
      <c r="D45" s="79"/>
      <c r="E45" s="252"/>
      <c r="F45" s="79"/>
      <c r="G45" s="79"/>
      <c r="H45" s="79"/>
      <c r="I45" s="79"/>
      <c r="J45" s="79"/>
      <c r="K45" s="79"/>
      <c r="L45" s="79"/>
      <c r="M45" s="79"/>
      <c r="N45" s="79"/>
      <c r="O45" s="79"/>
      <c r="P45" s="79"/>
      <c r="Q45" s="79"/>
      <c r="R45" s="79"/>
      <c r="S45" s="79"/>
      <c r="T45" s="79"/>
      <c r="U45" s="79"/>
      <c r="V45" s="79"/>
      <c r="W45" s="79"/>
    </row>
    <row r="46" spans="2:39" x14ac:dyDescent="0.2">
      <c r="B46" s="79"/>
      <c r="C46" s="79"/>
      <c r="D46" s="79"/>
      <c r="E46" s="252"/>
      <c r="F46" s="79"/>
      <c r="G46" s="79"/>
      <c r="H46" s="79"/>
      <c r="I46" s="79"/>
      <c r="J46" s="79"/>
      <c r="K46" s="79"/>
      <c r="L46" s="79"/>
      <c r="M46" s="79"/>
      <c r="N46" s="79"/>
      <c r="O46" s="79"/>
      <c r="P46" s="79"/>
      <c r="Q46" s="79"/>
      <c r="R46" s="79"/>
      <c r="S46" s="79"/>
      <c r="T46" s="79"/>
      <c r="U46" s="79"/>
      <c r="V46" s="79"/>
      <c r="W46" s="79"/>
    </row>
    <row r="47" spans="2:39" x14ac:dyDescent="0.2">
      <c r="B47" s="79"/>
      <c r="C47" s="79"/>
      <c r="D47" s="79"/>
      <c r="E47" s="252"/>
      <c r="F47" s="79"/>
      <c r="G47" s="79"/>
      <c r="H47" s="79"/>
      <c r="I47" s="79"/>
      <c r="J47" s="79"/>
      <c r="K47" s="79"/>
      <c r="L47" s="79"/>
      <c r="M47" s="79"/>
      <c r="N47" s="79"/>
      <c r="O47" s="79"/>
      <c r="P47" s="79"/>
      <c r="Q47" s="79"/>
      <c r="R47" s="79"/>
      <c r="S47" s="79"/>
      <c r="T47" s="79"/>
      <c r="U47" s="79"/>
      <c r="V47" s="79"/>
      <c r="W47" s="79"/>
    </row>
    <row r="48" spans="2:39" ht="9.75" customHeight="1" x14ac:dyDescent="0.2">
      <c r="B48" s="79"/>
      <c r="C48" s="79"/>
      <c r="D48" s="79"/>
      <c r="E48" s="252"/>
      <c r="F48" s="79"/>
      <c r="G48" s="79"/>
      <c r="H48" s="79"/>
      <c r="I48" s="79"/>
      <c r="J48" s="79"/>
      <c r="K48" s="79"/>
      <c r="L48" s="79"/>
      <c r="M48" s="79"/>
      <c r="N48" s="79"/>
      <c r="O48" s="79"/>
      <c r="P48" s="79"/>
      <c r="Q48" s="79"/>
      <c r="R48" s="79"/>
      <c r="S48" s="79"/>
      <c r="T48" s="79"/>
      <c r="U48" s="79"/>
      <c r="V48" s="79"/>
      <c r="W48" s="79"/>
    </row>
    <row r="49" spans="1:23" ht="17.25" customHeight="1" x14ac:dyDescent="0.2">
      <c r="B49" s="79"/>
      <c r="C49" s="79"/>
      <c r="D49" s="79"/>
      <c r="E49" s="252"/>
      <c r="F49" s="79"/>
      <c r="G49" s="79"/>
      <c r="H49" s="79"/>
      <c r="I49" s="79"/>
      <c r="J49" s="79"/>
      <c r="K49" s="79"/>
      <c r="L49" s="79"/>
      <c r="M49" s="79"/>
      <c r="N49" s="79"/>
      <c r="O49" s="79"/>
      <c r="P49" s="79"/>
      <c r="Q49" s="79"/>
      <c r="R49" s="79"/>
      <c r="S49" s="79"/>
      <c r="T49" s="79"/>
      <c r="U49" s="79"/>
      <c r="V49" s="79"/>
      <c r="W49" s="79"/>
    </row>
    <row r="50" spans="1:23" x14ac:dyDescent="0.2">
      <c r="B50" s="79"/>
      <c r="C50" s="79"/>
      <c r="D50" s="79"/>
      <c r="E50" s="252"/>
      <c r="F50" s="79"/>
      <c r="G50" s="79"/>
      <c r="H50" s="79"/>
      <c r="I50" s="79"/>
      <c r="J50" s="79"/>
      <c r="K50" s="79"/>
      <c r="L50" s="79"/>
      <c r="M50" s="79"/>
      <c r="N50" s="79"/>
      <c r="O50" s="79"/>
      <c r="P50" s="79"/>
      <c r="Q50" s="79"/>
      <c r="R50" s="79"/>
      <c r="S50" s="79"/>
      <c r="T50" s="79"/>
      <c r="U50" s="79"/>
      <c r="V50" s="79"/>
      <c r="W50" s="79"/>
    </row>
    <row r="51" spans="1:23" x14ac:dyDescent="0.2">
      <c r="B51" s="195"/>
      <c r="C51" s="195"/>
      <c r="D51" s="195"/>
      <c r="E51" s="195"/>
      <c r="F51" s="195"/>
      <c r="G51" s="195"/>
      <c r="H51" s="195"/>
      <c r="I51" s="195"/>
      <c r="J51" s="195"/>
      <c r="K51" s="195"/>
      <c r="L51" s="195"/>
      <c r="M51" s="195"/>
      <c r="N51" s="195"/>
      <c r="O51" s="195"/>
      <c r="P51" s="195"/>
      <c r="Q51" s="195"/>
      <c r="R51" s="195"/>
      <c r="S51" s="195"/>
      <c r="T51" s="195"/>
      <c r="U51" s="195"/>
      <c r="V51" s="195"/>
      <c r="W51" s="79"/>
    </row>
    <row r="52" spans="1:23" ht="8.25" customHeight="1" x14ac:dyDescent="0.2">
      <c r="B52" s="79"/>
      <c r="C52" s="79"/>
      <c r="D52" s="79"/>
      <c r="E52" s="252"/>
      <c r="F52" s="79"/>
      <c r="G52" s="79"/>
      <c r="H52" s="79"/>
      <c r="I52" s="79"/>
      <c r="J52" s="79"/>
      <c r="K52" s="79"/>
      <c r="L52" s="79"/>
      <c r="M52" s="79"/>
      <c r="N52" s="79"/>
      <c r="O52" s="79"/>
      <c r="P52" s="79"/>
      <c r="Q52" s="79"/>
      <c r="R52" s="79"/>
      <c r="S52" s="79"/>
      <c r="T52" s="79"/>
      <c r="U52" s="79"/>
      <c r="V52" s="79"/>
      <c r="W52" s="79"/>
    </row>
    <row r="53" spans="1:23" x14ac:dyDescent="0.2">
      <c r="A53" s="79"/>
      <c r="B53" s="195"/>
      <c r="C53" s="195"/>
      <c r="D53" s="195"/>
      <c r="E53" s="195"/>
      <c r="F53" s="195"/>
      <c r="G53" s="195"/>
      <c r="H53" s="195"/>
      <c r="I53" s="195"/>
      <c r="J53" s="195"/>
      <c r="K53" s="195"/>
      <c r="L53" s="195"/>
      <c r="M53" s="195"/>
      <c r="N53" s="195"/>
      <c r="O53" s="195"/>
      <c r="P53" s="195"/>
      <c r="Q53" s="195"/>
      <c r="R53" s="195"/>
      <c r="S53" s="195"/>
      <c r="T53" s="195"/>
      <c r="U53" s="195"/>
      <c r="V53" s="195"/>
      <c r="W53" s="79"/>
    </row>
    <row r="54" spans="1:23" x14ac:dyDescent="0.2">
      <c r="A54" s="79"/>
      <c r="B54" s="79"/>
      <c r="C54" s="79"/>
      <c r="D54" s="79"/>
      <c r="E54" s="252"/>
      <c r="F54" s="79"/>
      <c r="G54" s="79"/>
      <c r="H54" s="79"/>
      <c r="I54" s="79"/>
      <c r="J54" s="79"/>
      <c r="K54" s="79"/>
      <c r="L54" s="79"/>
      <c r="M54" s="79"/>
      <c r="N54" s="79"/>
      <c r="O54" s="79"/>
      <c r="P54" s="79"/>
      <c r="Q54" s="79"/>
      <c r="R54" s="79"/>
      <c r="S54" s="79"/>
      <c r="T54" s="79"/>
      <c r="U54" s="79"/>
      <c r="V54" s="79"/>
      <c r="W54" s="79"/>
    </row>
    <row r="55" spans="1:23" x14ac:dyDescent="0.2">
      <c r="A55" s="79"/>
      <c r="B55" s="79"/>
      <c r="C55" s="79"/>
      <c r="D55" s="79"/>
      <c r="E55" s="252"/>
      <c r="F55" s="79"/>
      <c r="G55" s="79"/>
      <c r="H55" s="79"/>
      <c r="I55" s="253"/>
      <c r="J55" s="253"/>
      <c r="K55" s="253"/>
      <c r="L55" s="253"/>
      <c r="M55" s="253"/>
      <c r="N55" s="253"/>
      <c r="O55" s="253"/>
      <c r="P55" s="253"/>
      <c r="Q55" s="253"/>
      <c r="R55" s="253"/>
      <c r="S55" s="253"/>
      <c r="T55" s="253"/>
      <c r="U55" s="253"/>
      <c r="V55" s="253"/>
      <c r="W55" s="79"/>
    </row>
    <row r="56" spans="1:23" x14ac:dyDescent="0.2">
      <c r="A56" s="79"/>
      <c r="B56" s="79"/>
      <c r="C56" s="79"/>
      <c r="D56" s="79"/>
      <c r="E56" s="252"/>
      <c r="F56" s="79"/>
      <c r="G56" s="79"/>
      <c r="H56" s="79"/>
      <c r="I56" s="253"/>
      <c r="J56" s="253"/>
      <c r="K56" s="253"/>
      <c r="L56" s="253"/>
      <c r="M56" s="253"/>
      <c r="N56" s="253"/>
      <c r="O56" s="253"/>
      <c r="P56" s="253"/>
      <c r="Q56" s="253"/>
      <c r="R56" s="253"/>
      <c r="S56" s="253"/>
      <c r="T56" s="253"/>
      <c r="U56" s="253"/>
      <c r="V56" s="253"/>
      <c r="W56" s="79"/>
    </row>
    <row r="57" spans="1:23" x14ac:dyDescent="0.2">
      <c r="A57" s="79"/>
      <c r="B57" s="79"/>
      <c r="C57" s="79"/>
      <c r="D57" s="79"/>
      <c r="E57" s="252"/>
      <c r="F57" s="79"/>
      <c r="G57" s="79"/>
      <c r="H57" s="79"/>
      <c r="I57" s="254"/>
      <c r="J57" s="254"/>
      <c r="K57" s="254"/>
      <c r="L57" s="254"/>
      <c r="M57" s="254"/>
      <c r="N57" s="254"/>
      <c r="O57" s="254"/>
      <c r="P57" s="254"/>
      <c r="Q57" s="254"/>
      <c r="R57" s="254"/>
      <c r="S57" s="254"/>
      <c r="T57" s="254"/>
      <c r="U57" s="254"/>
      <c r="V57" s="254"/>
      <c r="W57" s="79"/>
    </row>
    <row r="58" spans="1:23" x14ac:dyDescent="0.2">
      <c r="A58" s="79"/>
      <c r="B58" s="79"/>
      <c r="C58" s="79"/>
      <c r="D58" s="79"/>
      <c r="E58" s="252"/>
      <c r="F58" s="79"/>
      <c r="G58" s="79"/>
      <c r="H58" s="79"/>
      <c r="I58" s="79"/>
      <c r="J58" s="79"/>
      <c r="K58" s="79"/>
      <c r="L58" s="79"/>
      <c r="M58" s="79"/>
      <c r="N58" s="79"/>
      <c r="O58" s="79"/>
      <c r="P58" s="79"/>
      <c r="Q58" s="79"/>
      <c r="R58" s="79"/>
      <c r="S58" s="79"/>
      <c r="T58" s="79"/>
      <c r="U58" s="79"/>
      <c r="V58" s="79"/>
      <c r="W58" s="79"/>
    </row>
    <row r="59" spans="1:23" x14ac:dyDescent="0.2">
      <c r="A59" s="79"/>
      <c r="B59" s="79"/>
      <c r="C59" s="79"/>
      <c r="D59" s="79"/>
      <c r="E59" s="252"/>
      <c r="F59" s="79"/>
      <c r="G59" s="79"/>
      <c r="H59" s="79"/>
      <c r="I59" s="79"/>
      <c r="J59" s="79"/>
      <c r="K59" s="79"/>
      <c r="L59" s="79"/>
      <c r="M59" s="79"/>
      <c r="N59" s="79"/>
      <c r="O59" s="79"/>
      <c r="P59" s="79"/>
      <c r="Q59" s="79"/>
      <c r="R59" s="79"/>
      <c r="S59" s="79"/>
      <c r="T59" s="79"/>
      <c r="U59" s="79"/>
      <c r="V59" s="79"/>
      <c r="W59" s="79"/>
    </row>
    <row r="60" spans="1:23" x14ac:dyDescent="0.2">
      <c r="A60" s="79"/>
      <c r="B60" s="79"/>
      <c r="C60" s="79"/>
      <c r="D60" s="79"/>
      <c r="E60" s="252"/>
      <c r="F60" s="79"/>
      <c r="G60" s="79"/>
      <c r="H60" s="79"/>
      <c r="I60" s="79"/>
      <c r="J60" s="79"/>
      <c r="K60" s="79"/>
      <c r="L60" s="79"/>
      <c r="M60" s="79"/>
      <c r="N60" s="79"/>
      <c r="O60" s="79"/>
      <c r="P60" s="79"/>
      <c r="Q60" s="79"/>
      <c r="R60" s="79"/>
      <c r="S60" s="79"/>
      <c r="T60" s="79"/>
      <c r="U60" s="79"/>
      <c r="V60" s="79"/>
      <c r="W60" s="79"/>
    </row>
    <row r="61" spans="1:23" x14ac:dyDescent="0.2">
      <c r="A61" s="79"/>
      <c r="B61" s="79"/>
      <c r="C61" s="79"/>
      <c r="D61" s="79"/>
      <c r="E61" s="252"/>
      <c r="F61" s="79"/>
      <c r="G61" s="79"/>
      <c r="H61" s="79"/>
      <c r="I61" s="79"/>
      <c r="J61" s="79"/>
      <c r="K61" s="79"/>
      <c r="L61" s="79"/>
      <c r="M61" s="79"/>
      <c r="N61" s="79"/>
      <c r="O61" s="79"/>
      <c r="P61" s="79"/>
      <c r="Q61" s="79"/>
      <c r="R61" s="79"/>
      <c r="S61" s="79"/>
      <c r="T61" s="79"/>
      <c r="U61" s="79"/>
      <c r="V61" s="79"/>
      <c r="W61" s="79"/>
    </row>
    <row r="62" spans="1:23" x14ac:dyDescent="0.2">
      <c r="A62" s="79"/>
      <c r="B62" s="79"/>
      <c r="C62" s="79"/>
      <c r="D62" s="79"/>
      <c r="E62" s="252"/>
      <c r="F62" s="79"/>
      <c r="G62" s="79"/>
      <c r="H62" s="79"/>
      <c r="I62" s="79"/>
      <c r="J62" s="79"/>
      <c r="K62" s="79"/>
      <c r="L62" s="79"/>
      <c r="M62" s="79"/>
      <c r="N62" s="79"/>
      <c r="O62" s="79"/>
      <c r="P62" s="79"/>
      <c r="Q62" s="79"/>
      <c r="R62" s="79"/>
      <c r="S62" s="79"/>
      <c r="T62" s="79"/>
      <c r="U62" s="79"/>
      <c r="V62" s="79"/>
      <c r="W62" s="79"/>
    </row>
    <row r="63" spans="1:23" x14ac:dyDescent="0.2">
      <c r="A63" s="79"/>
      <c r="B63" s="79"/>
      <c r="C63" s="79"/>
      <c r="D63" s="79"/>
      <c r="E63" s="252"/>
      <c r="F63" s="79"/>
      <c r="G63" s="79"/>
      <c r="H63" s="79"/>
      <c r="I63" s="79"/>
      <c r="J63" s="79"/>
      <c r="K63" s="79"/>
      <c r="L63" s="79"/>
      <c r="M63" s="79"/>
      <c r="N63" s="79"/>
      <c r="O63" s="79"/>
      <c r="P63" s="79"/>
      <c r="Q63" s="79"/>
      <c r="R63" s="79"/>
      <c r="S63" s="79"/>
      <c r="T63" s="79"/>
      <c r="U63" s="79"/>
      <c r="V63" s="79"/>
      <c r="W63" s="79"/>
    </row>
    <row r="64" spans="1:23" x14ac:dyDescent="0.2">
      <c r="A64" s="79"/>
      <c r="B64" s="79"/>
      <c r="C64" s="79"/>
      <c r="D64" s="79"/>
      <c r="E64" s="252"/>
      <c r="F64" s="79"/>
      <c r="G64" s="79"/>
      <c r="H64" s="79"/>
      <c r="I64" s="79"/>
      <c r="J64" s="79"/>
      <c r="K64" s="79"/>
      <c r="L64" s="79"/>
      <c r="M64" s="79"/>
      <c r="N64" s="79"/>
      <c r="O64" s="79"/>
      <c r="P64" s="79"/>
      <c r="Q64" s="79"/>
      <c r="R64" s="79"/>
      <c r="S64" s="79"/>
      <c r="T64" s="79"/>
      <c r="U64" s="79"/>
      <c r="V64" s="79"/>
      <c r="W64" s="79"/>
    </row>
    <row r="65" spans="1:23" x14ac:dyDescent="0.2">
      <c r="A65" s="79"/>
      <c r="B65" s="79"/>
      <c r="C65" s="79"/>
      <c r="D65" s="79"/>
      <c r="E65" s="252"/>
      <c r="F65" s="79"/>
      <c r="G65" s="79"/>
      <c r="H65" s="79"/>
      <c r="I65" s="79"/>
      <c r="J65" s="79"/>
      <c r="K65" s="79"/>
      <c r="L65" s="79"/>
      <c r="M65" s="79"/>
      <c r="N65" s="79"/>
      <c r="O65" s="79"/>
      <c r="P65" s="79"/>
      <c r="Q65" s="79"/>
      <c r="R65" s="79"/>
      <c r="S65" s="79"/>
      <c r="T65" s="79"/>
      <c r="U65" s="79"/>
      <c r="V65" s="79"/>
      <c r="W65" s="79"/>
    </row>
    <row r="66" spans="1:23" x14ac:dyDescent="0.2">
      <c r="A66" s="79"/>
      <c r="B66" s="79"/>
      <c r="C66" s="79"/>
      <c r="D66" s="79"/>
      <c r="E66" s="79"/>
      <c r="F66" s="79"/>
      <c r="G66" s="79"/>
      <c r="H66" s="79"/>
      <c r="I66" s="79"/>
      <c r="J66" s="79"/>
      <c r="K66" s="79"/>
      <c r="L66" s="79"/>
      <c r="M66" s="79"/>
      <c r="N66" s="79"/>
      <c r="O66" s="79"/>
      <c r="P66" s="79"/>
      <c r="Q66" s="79"/>
      <c r="R66" s="79"/>
      <c r="S66" s="79"/>
      <c r="T66" s="79"/>
      <c r="U66" s="79"/>
      <c r="V66" s="79"/>
      <c r="W66" s="79"/>
    </row>
    <row r="67" spans="1:23" x14ac:dyDescent="0.2">
      <c r="A67" s="79"/>
      <c r="B67" s="79"/>
      <c r="C67" s="79"/>
      <c r="D67" s="79"/>
      <c r="E67" s="79"/>
      <c r="F67" s="79"/>
      <c r="G67" s="79"/>
      <c r="H67" s="79"/>
      <c r="I67" s="79"/>
      <c r="J67" s="79"/>
      <c r="K67" s="79"/>
      <c r="L67" s="79"/>
      <c r="M67" s="79"/>
      <c r="N67" s="79"/>
      <c r="O67" s="79"/>
      <c r="P67" s="79"/>
      <c r="Q67" s="79"/>
      <c r="R67" s="79"/>
      <c r="S67" s="79"/>
      <c r="T67" s="79"/>
      <c r="U67" s="79"/>
      <c r="V67" s="79"/>
      <c r="W67" s="79"/>
    </row>
    <row r="68" spans="1:23" x14ac:dyDescent="0.2">
      <c r="A68" s="79"/>
      <c r="B68" s="79"/>
      <c r="C68" s="79"/>
      <c r="D68" s="79"/>
      <c r="E68" s="79"/>
      <c r="F68" s="79"/>
      <c r="G68" s="79"/>
      <c r="H68" s="79"/>
      <c r="I68" s="79"/>
      <c r="J68" s="79"/>
      <c r="K68" s="79"/>
      <c r="L68" s="79"/>
      <c r="M68" s="79"/>
      <c r="N68" s="79"/>
      <c r="O68" s="79"/>
      <c r="P68" s="79"/>
      <c r="Q68" s="79"/>
      <c r="R68" s="79"/>
      <c r="S68" s="79"/>
      <c r="T68" s="79"/>
      <c r="U68" s="79"/>
      <c r="V68" s="79"/>
      <c r="W68" s="79"/>
    </row>
    <row r="69" spans="1:23" x14ac:dyDescent="0.2">
      <c r="A69" s="79"/>
      <c r="B69" s="79"/>
      <c r="C69" s="79"/>
      <c r="D69" s="79"/>
      <c r="E69" s="79"/>
      <c r="F69" s="79"/>
      <c r="G69" s="79"/>
      <c r="H69" s="79"/>
      <c r="I69" s="79"/>
      <c r="J69" s="79"/>
      <c r="K69" s="79"/>
      <c r="L69" s="79"/>
      <c r="M69" s="79"/>
      <c r="N69" s="79"/>
      <c r="O69" s="79"/>
      <c r="P69" s="79"/>
      <c r="Q69" s="79"/>
      <c r="R69" s="79"/>
      <c r="S69" s="79"/>
      <c r="T69" s="79"/>
      <c r="U69" s="79"/>
      <c r="V69" s="79"/>
      <c r="W69" s="79"/>
    </row>
    <row r="70" spans="1:23" x14ac:dyDescent="0.2">
      <c r="A70" s="79"/>
      <c r="B70" s="79"/>
      <c r="C70" s="79"/>
      <c r="D70" s="79"/>
      <c r="E70" s="79"/>
      <c r="F70" s="79"/>
      <c r="G70" s="79"/>
      <c r="H70" s="79"/>
      <c r="I70" s="79"/>
      <c r="J70" s="79"/>
      <c r="K70" s="79"/>
      <c r="L70" s="79"/>
      <c r="M70" s="79"/>
      <c r="N70" s="79"/>
      <c r="O70" s="79"/>
      <c r="P70" s="79"/>
      <c r="Q70" s="79"/>
      <c r="R70" s="79"/>
      <c r="S70" s="79"/>
      <c r="T70" s="79"/>
      <c r="U70" s="79"/>
      <c r="V70" s="79"/>
      <c r="W70" s="79"/>
    </row>
    <row r="71" spans="1:23" x14ac:dyDescent="0.2">
      <c r="A71" s="79"/>
      <c r="B71" s="79"/>
      <c r="C71" s="79"/>
      <c r="D71" s="79"/>
      <c r="E71" s="79"/>
      <c r="F71" s="79"/>
      <c r="G71" s="79"/>
      <c r="H71" s="79"/>
      <c r="I71" s="79"/>
      <c r="J71" s="79"/>
      <c r="K71" s="79"/>
      <c r="L71" s="79"/>
      <c r="M71" s="79"/>
      <c r="N71" s="79"/>
      <c r="O71" s="79"/>
      <c r="P71" s="79"/>
      <c r="Q71" s="79"/>
      <c r="R71" s="79"/>
      <c r="S71" s="79"/>
      <c r="T71" s="79"/>
      <c r="U71" s="79"/>
      <c r="V71" s="79"/>
      <c r="W71" s="79"/>
    </row>
    <row r="72" spans="1:23" x14ac:dyDescent="0.2">
      <c r="A72" s="79"/>
      <c r="B72" s="79"/>
      <c r="C72" s="79"/>
      <c r="D72" s="79"/>
      <c r="E72" s="79"/>
      <c r="F72" s="79"/>
      <c r="G72" s="79"/>
      <c r="H72" s="79"/>
      <c r="I72" s="79"/>
      <c r="J72" s="79"/>
      <c r="K72" s="79"/>
      <c r="L72" s="79"/>
      <c r="M72" s="79"/>
      <c r="N72" s="79"/>
      <c r="O72" s="79"/>
      <c r="P72" s="79"/>
      <c r="Q72" s="79"/>
      <c r="R72" s="79"/>
      <c r="S72" s="79"/>
      <c r="T72" s="79"/>
      <c r="U72" s="79"/>
      <c r="V72" s="79"/>
      <c r="W72" s="79"/>
    </row>
    <row r="73" spans="1:23" x14ac:dyDescent="0.2">
      <c r="A73" s="79"/>
      <c r="B73" s="79"/>
      <c r="C73" s="79"/>
      <c r="D73" s="79"/>
      <c r="E73" s="79"/>
      <c r="F73" s="79"/>
      <c r="G73" s="79"/>
      <c r="H73" s="79"/>
      <c r="I73" s="79"/>
      <c r="J73" s="79"/>
      <c r="K73" s="79"/>
      <c r="L73" s="79"/>
      <c r="M73" s="79"/>
      <c r="N73" s="79"/>
      <c r="O73" s="79"/>
      <c r="P73" s="79"/>
      <c r="Q73" s="79"/>
      <c r="R73" s="79"/>
      <c r="S73" s="79"/>
      <c r="T73" s="79"/>
      <c r="U73" s="79"/>
      <c r="V73" s="79"/>
      <c r="W73" s="79"/>
    </row>
    <row r="74" spans="1:23" x14ac:dyDescent="0.2">
      <c r="A74" s="79"/>
      <c r="B74" s="79"/>
      <c r="C74" s="79"/>
      <c r="D74" s="79"/>
      <c r="E74" s="79"/>
      <c r="F74" s="79"/>
      <c r="G74" s="79"/>
      <c r="H74" s="79"/>
      <c r="I74" s="79"/>
      <c r="J74" s="79"/>
      <c r="K74" s="79"/>
      <c r="L74" s="79"/>
      <c r="M74" s="79"/>
      <c r="N74" s="79"/>
      <c r="O74" s="79"/>
      <c r="P74" s="79"/>
      <c r="Q74" s="79"/>
      <c r="R74" s="79"/>
      <c r="S74" s="79"/>
      <c r="T74" s="79"/>
      <c r="U74" s="79"/>
      <c r="V74" s="79"/>
      <c r="W74" s="79"/>
    </row>
    <row r="75" spans="1:23" x14ac:dyDescent="0.2">
      <c r="A75" s="79"/>
      <c r="B75" s="79"/>
      <c r="C75" s="79"/>
      <c r="D75" s="79"/>
      <c r="E75" s="79"/>
      <c r="F75" s="79"/>
      <c r="G75" s="79"/>
      <c r="H75" s="79"/>
      <c r="I75" s="79"/>
      <c r="J75" s="79"/>
      <c r="K75" s="79"/>
      <c r="L75" s="79"/>
      <c r="M75" s="79"/>
      <c r="N75" s="79"/>
      <c r="O75" s="79"/>
      <c r="P75" s="79"/>
      <c r="Q75" s="79"/>
      <c r="R75" s="79"/>
      <c r="S75" s="79"/>
      <c r="T75" s="79"/>
      <c r="U75" s="79"/>
      <c r="V75" s="79"/>
      <c r="W75" s="79"/>
    </row>
    <row r="76" spans="1:23" x14ac:dyDescent="0.2">
      <c r="A76" s="79"/>
      <c r="B76" s="79"/>
      <c r="C76" s="79"/>
      <c r="D76" s="79"/>
      <c r="E76" s="79"/>
      <c r="F76" s="79"/>
      <c r="G76" s="79"/>
      <c r="H76" s="79"/>
      <c r="I76" s="79"/>
      <c r="J76" s="79"/>
      <c r="K76" s="79"/>
      <c r="L76" s="79"/>
      <c r="M76" s="79"/>
      <c r="N76" s="79"/>
      <c r="O76" s="79"/>
      <c r="P76" s="79"/>
      <c r="Q76" s="79"/>
      <c r="R76" s="79"/>
      <c r="S76" s="79"/>
      <c r="T76" s="79"/>
      <c r="U76" s="79"/>
      <c r="V76" s="79"/>
      <c r="W76" s="79"/>
    </row>
    <row r="77" spans="1:23" x14ac:dyDescent="0.2">
      <c r="A77" s="79"/>
      <c r="B77" s="79"/>
      <c r="C77" s="79"/>
      <c r="D77" s="79"/>
      <c r="E77" s="79"/>
      <c r="F77" s="79"/>
      <c r="G77" s="79"/>
      <c r="H77" s="79"/>
      <c r="I77" s="79"/>
      <c r="J77" s="79"/>
      <c r="K77" s="79"/>
      <c r="L77" s="79"/>
      <c r="M77" s="79"/>
      <c r="N77" s="79"/>
      <c r="O77" s="79"/>
      <c r="P77" s="79"/>
      <c r="Q77" s="79"/>
      <c r="R77" s="79"/>
      <c r="S77" s="79"/>
      <c r="T77" s="79"/>
      <c r="U77" s="79"/>
      <c r="V77" s="79"/>
      <c r="W77" s="79"/>
    </row>
    <row r="78" spans="1:23" x14ac:dyDescent="0.2">
      <c r="A78" s="79"/>
      <c r="B78" s="79"/>
      <c r="C78" s="79"/>
      <c r="D78" s="79"/>
      <c r="E78" s="79"/>
      <c r="F78" s="79"/>
      <c r="G78" s="79"/>
      <c r="H78" s="79"/>
      <c r="I78" s="79"/>
      <c r="J78" s="79"/>
      <c r="K78" s="79"/>
      <c r="L78" s="79"/>
      <c r="M78" s="79"/>
      <c r="N78" s="79"/>
      <c r="O78" s="79"/>
      <c r="P78" s="79"/>
      <c r="Q78" s="79"/>
      <c r="R78" s="79"/>
      <c r="S78" s="79"/>
      <c r="T78" s="79"/>
      <c r="U78" s="79"/>
      <c r="V78" s="79"/>
      <c r="W78" s="79"/>
    </row>
    <row r="79" spans="1:23" x14ac:dyDescent="0.2">
      <c r="A79" s="79"/>
      <c r="B79" s="79"/>
      <c r="C79" s="79"/>
      <c r="D79" s="79"/>
      <c r="E79" s="79"/>
      <c r="F79" s="79"/>
      <c r="G79" s="79"/>
      <c r="H79" s="79"/>
      <c r="I79" s="79"/>
      <c r="J79" s="79"/>
      <c r="K79" s="79"/>
      <c r="L79" s="79"/>
      <c r="M79" s="79"/>
      <c r="N79" s="79"/>
      <c r="O79" s="79"/>
      <c r="P79" s="79"/>
      <c r="Q79" s="79"/>
      <c r="R79" s="79"/>
      <c r="S79" s="79"/>
      <c r="T79" s="79"/>
      <c r="U79" s="79"/>
      <c r="V79" s="79"/>
      <c r="W79" s="79"/>
    </row>
    <row r="80" spans="1:23" x14ac:dyDescent="0.2">
      <c r="A80" s="79"/>
      <c r="B80" s="79"/>
      <c r="C80" s="79"/>
      <c r="D80" s="79"/>
      <c r="E80" s="79"/>
      <c r="F80" s="79"/>
      <c r="G80" s="79"/>
      <c r="H80" s="79"/>
      <c r="I80" s="79"/>
      <c r="J80" s="79"/>
      <c r="K80" s="79"/>
      <c r="L80" s="79"/>
      <c r="M80" s="79"/>
      <c r="N80" s="79"/>
      <c r="O80" s="79"/>
      <c r="P80" s="79"/>
      <c r="Q80" s="79"/>
      <c r="R80" s="79"/>
      <c r="S80" s="79"/>
      <c r="T80" s="79"/>
      <c r="U80" s="79"/>
      <c r="V80" s="79"/>
      <c r="W80" s="79"/>
    </row>
    <row r="81" spans="1:23" x14ac:dyDescent="0.2">
      <c r="A81" s="79"/>
      <c r="B81" s="79"/>
      <c r="C81" s="79"/>
      <c r="D81" s="79"/>
      <c r="E81" s="79"/>
      <c r="F81" s="79"/>
      <c r="G81" s="79"/>
      <c r="H81" s="79"/>
      <c r="I81" s="79"/>
      <c r="J81" s="79"/>
      <c r="K81" s="79"/>
      <c r="L81" s="79"/>
      <c r="M81" s="79"/>
      <c r="N81" s="79"/>
      <c r="O81" s="79"/>
      <c r="P81" s="79"/>
      <c r="Q81" s="79"/>
      <c r="R81" s="79"/>
      <c r="S81" s="79"/>
      <c r="T81" s="79"/>
      <c r="U81" s="79"/>
      <c r="V81" s="79"/>
      <c r="W81" s="79"/>
    </row>
    <row r="82" spans="1:23" x14ac:dyDescent="0.2">
      <c r="A82" s="79"/>
      <c r="B82" s="79"/>
      <c r="C82" s="79"/>
      <c r="D82" s="79"/>
      <c r="E82" s="79"/>
      <c r="F82" s="79"/>
      <c r="G82" s="79"/>
      <c r="H82" s="79"/>
      <c r="I82" s="79"/>
      <c r="J82" s="79"/>
      <c r="K82" s="79"/>
      <c r="L82" s="79"/>
      <c r="M82" s="79"/>
      <c r="N82" s="79"/>
      <c r="O82" s="79"/>
      <c r="P82" s="79"/>
      <c r="Q82" s="79"/>
      <c r="R82" s="79"/>
      <c r="S82" s="79"/>
      <c r="T82" s="79"/>
      <c r="U82" s="79"/>
      <c r="V82" s="79"/>
      <c r="W82" s="79"/>
    </row>
    <row r="83" spans="1:23" x14ac:dyDescent="0.2">
      <c r="A83" s="79"/>
      <c r="B83" s="79"/>
      <c r="C83" s="79"/>
      <c r="D83" s="79"/>
      <c r="E83" s="79"/>
      <c r="F83" s="79"/>
      <c r="G83" s="79"/>
      <c r="H83" s="79"/>
      <c r="I83" s="79"/>
      <c r="J83" s="79"/>
      <c r="K83" s="79"/>
      <c r="L83" s="79"/>
      <c r="M83" s="79"/>
      <c r="N83" s="79"/>
      <c r="O83" s="79"/>
      <c r="P83" s="79"/>
      <c r="Q83" s="79"/>
      <c r="R83" s="79"/>
      <c r="S83" s="79"/>
      <c r="T83" s="79"/>
      <c r="U83" s="79"/>
      <c r="V83" s="79"/>
      <c r="W83" s="79"/>
    </row>
    <row r="84" spans="1:23" x14ac:dyDescent="0.2">
      <c r="A84" s="255"/>
      <c r="B84" s="79"/>
      <c r="C84" s="79"/>
      <c r="D84" s="79"/>
      <c r="E84" s="79"/>
      <c r="F84" s="79"/>
      <c r="G84" s="79"/>
      <c r="H84" s="79"/>
      <c r="I84" s="79"/>
      <c r="J84" s="79"/>
      <c r="K84" s="79"/>
      <c r="L84" s="79"/>
      <c r="M84" s="79"/>
      <c r="N84" s="79"/>
      <c r="O84" s="79"/>
      <c r="P84" s="79"/>
      <c r="Q84" s="79"/>
      <c r="R84" s="79"/>
      <c r="S84" s="79"/>
      <c r="T84" s="79"/>
      <c r="U84" s="79"/>
      <c r="V84" s="79"/>
      <c r="W84" s="195"/>
    </row>
    <row r="85" spans="1:23" x14ac:dyDescent="0.2">
      <c r="A85" s="255"/>
      <c r="B85" s="79"/>
      <c r="C85" s="79"/>
      <c r="D85" s="79"/>
      <c r="E85" s="79"/>
      <c r="F85" s="79"/>
      <c r="G85" s="79"/>
      <c r="H85" s="79"/>
      <c r="I85" s="79"/>
      <c r="J85" s="79"/>
      <c r="K85" s="79"/>
      <c r="L85" s="79"/>
      <c r="M85" s="79"/>
      <c r="N85" s="79"/>
      <c r="O85" s="79"/>
      <c r="P85" s="79"/>
      <c r="Q85" s="79"/>
      <c r="R85" s="79"/>
      <c r="S85" s="79"/>
      <c r="T85" s="79"/>
      <c r="U85" s="79"/>
      <c r="V85" s="79"/>
      <c r="W85" s="195"/>
    </row>
    <row r="86" spans="1:23" x14ac:dyDescent="0.2">
      <c r="B86" s="79"/>
      <c r="C86" s="79"/>
      <c r="D86" s="79"/>
      <c r="E86" s="79"/>
      <c r="F86" s="79"/>
      <c r="G86" s="79"/>
      <c r="H86" s="79"/>
      <c r="I86" s="79"/>
      <c r="J86" s="79"/>
      <c r="K86" s="79"/>
      <c r="L86" s="79"/>
      <c r="M86" s="79"/>
      <c r="N86" s="79"/>
      <c r="O86" s="79"/>
      <c r="P86" s="79"/>
      <c r="Q86" s="79"/>
      <c r="R86" s="79"/>
      <c r="S86" s="79"/>
      <c r="T86" s="79"/>
      <c r="U86" s="79"/>
      <c r="V86" s="79"/>
      <c r="W86" s="195"/>
    </row>
    <row r="87" spans="1:23" x14ac:dyDescent="0.2">
      <c r="B87" s="195"/>
      <c r="C87" s="195"/>
      <c r="D87" s="195"/>
      <c r="E87" s="195"/>
      <c r="F87" s="195"/>
      <c r="G87" s="195"/>
      <c r="H87" s="195"/>
      <c r="I87" s="195"/>
      <c r="J87" s="195"/>
      <c r="K87" s="195"/>
      <c r="L87" s="195"/>
      <c r="M87" s="195"/>
      <c r="N87" s="195"/>
      <c r="O87" s="195"/>
      <c r="P87" s="195"/>
      <c r="Q87" s="195"/>
      <c r="R87" s="195"/>
      <c r="S87" s="195"/>
      <c r="T87" s="195"/>
      <c r="U87" s="195"/>
      <c r="V87" s="195"/>
      <c r="W87" s="195"/>
    </row>
    <row r="88" spans="1:23" x14ac:dyDescent="0.2">
      <c r="B88" s="195"/>
      <c r="C88" s="195"/>
      <c r="D88" s="195"/>
      <c r="E88" s="195"/>
      <c r="F88" s="195"/>
      <c r="G88" s="195"/>
      <c r="H88" s="195"/>
      <c r="I88" s="195"/>
      <c r="J88" s="195"/>
      <c r="K88" s="195"/>
      <c r="L88" s="195"/>
      <c r="M88" s="195"/>
      <c r="N88" s="195"/>
      <c r="O88" s="195"/>
      <c r="P88" s="195"/>
      <c r="Q88" s="195"/>
      <c r="R88" s="195"/>
      <c r="S88" s="195"/>
      <c r="T88" s="195"/>
      <c r="U88" s="195"/>
      <c r="V88" s="195"/>
      <c r="W88" s="195"/>
    </row>
    <row r="89" spans="1:23" x14ac:dyDescent="0.2">
      <c r="B89" s="195"/>
      <c r="C89" s="195"/>
      <c r="D89" s="195"/>
      <c r="E89" s="195"/>
      <c r="F89" s="195"/>
      <c r="G89" s="195"/>
      <c r="H89" s="195"/>
      <c r="I89" s="195"/>
      <c r="J89" s="195"/>
      <c r="K89" s="195"/>
      <c r="L89" s="195"/>
      <c r="M89" s="195"/>
      <c r="N89" s="195"/>
      <c r="O89" s="195"/>
      <c r="P89" s="195"/>
      <c r="Q89" s="195"/>
      <c r="R89" s="195"/>
      <c r="S89" s="195"/>
      <c r="T89" s="195"/>
      <c r="U89" s="195"/>
      <c r="V89" s="195"/>
      <c r="W89" s="195"/>
    </row>
    <row r="90" spans="1:23" x14ac:dyDescent="0.2">
      <c r="B90" s="195"/>
      <c r="C90" s="195"/>
      <c r="D90" s="195"/>
      <c r="E90" s="195"/>
      <c r="F90" s="195"/>
      <c r="G90" s="195"/>
      <c r="H90" s="195"/>
      <c r="I90" s="195"/>
      <c r="J90" s="195"/>
      <c r="K90" s="195"/>
      <c r="L90" s="195"/>
      <c r="M90" s="195"/>
      <c r="N90" s="195"/>
      <c r="O90" s="195"/>
      <c r="P90" s="195"/>
      <c r="Q90" s="195"/>
      <c r="R90" s="195"/>
      <c r="S90" s="195"/>
      <c r="T90" s="195"/>
      <c r="U90" s="195"/>
      <c r="V90" s="195"/>
    </row>
  </sheetData>
  <sheetProtection algorithmName="SHA-512" hashValue="PDSHaPFpNdxcteUMtfCOK2y/Z0Fz8mdlusyagdJNWZ1F0pUBXnvcYvHX8I0WDfbtBrAQkTFbTe/pmqosJrCbCQ==" saltValue="xDpmyA5oXALT5eYmlu5hhQ==" spinCount="100000" sheet="1" objects="1" scenarios="1" selectLockedCells="1" selectUnlockedCells="1"/>
  <mergeCells count="29">
    <mergeCell ref="T7:U7"/>
    <mergeCell ref="F6:H6"/>
    <mergeCell ref="D7:H7"/>
    <mergeCell ref="D9:H9"/>
    <mergeCell ref="D11:H11"/>
    <mergeCell ref="A3:I4"/>
    <mergeCell ref="R18:R20"/>
    <mergeCell ref="C6:D6"/>
    <mergeCell ref="D18:D20"/>
    <mergeCell ref="S18:S20"/>
    <mergeCell ref="G18:G20"/>
    <mergeCell ref="D15:H15"/>
    <mergeCell ref="H18:H20"/>
    <mergeCell ref="N18:N20"/>
    <mergeCell ref="Q18:Q19"/>
    <mergeCell ref="E18:E20"/>
    <mergeCell ref="J19:J20"/>
    <mergeCell ref="D13:H13"/>
    <mergeCell ref="V18:V19"/>
    <mergeCell ref="I18:J18"/>
    <mergeCell ref="F18:F20"/>
    <mergeCell ref="U18:U20"/>
    <mergeCell ref="K18:K20"/>
    <mergeCell ref="L18:L20"/>
    <mergeCell ref="P18:P19"/>
    <mergeCell ref="M18:M19"/>
    <mergeCell ref="I19:I20"/>
    <mergeCell ref="O18:O20"/>
    <mergeCell ref="T18:T20"/>
  </mergeCells>
  <phoneticPr fontId="0" type="noConversion"/>
  <conditionalFormatting sqref="C10">
    <cfRule type="expression" dxfId="256" priority="3" stopIfTrue="1">
      <formula>W23=0</formula>
    </cfRule>
  </conditionalFormatting>
  <conditionalFormatting sqref="C12">
    <cfRule type="expression" dxfId="255" priority="4" stopIfTrue="1">
      <formula>W23=0</formula>
    </cfRule>
  </conditionalFormatting>
  <conditionalFormatting sqref="C14">
    <cfRule type="expression" dxfId="254" priority="5" stopIfTrue="1">
      <formula>W23=0</formula>
    </cfRule>
  </conditionalFormatting>
  <conditionalFormatting sqref="C16">
    <cfRule type="expression" dxfId="253" priority="6" stopIfTrue="1">
      <formula>W23=0</formula>
    </cfRule>
  </conditionalFormatting>
  <conditionalFormatting sqref="I43:S43 E43 U43:V43">
    <cfRule type="cellIs" dxfId="252" priority="7" stopIfTrue="1" operator="equal">
      <formula>0</formula>
    </cfRule>
  </conditionalFormatting>
  <conditionalFormatting sqref="D22:S39 U22:V39">
    <cfRule type="expression" dxfId="251" priority="8" stopIfTrue="1">
      <formula>$Z22=0</formula>
    </cfRule>
  </conditionalFormatting>
  <conditionalFormatting sqref="T43">
    <cfRule type="cellIs" dxfId="250" priority="1" stopIfTrue="1" operator="equal">
      <formula>0</formula>
    </cfRule>
  </conditionalFormatting>
  <conditionalFormatting sqref="T22:T39">
    <cfRule type="expression" dxfId="249" priority="2" stopIfTrue="1">
      <formula>$Z22=0</formula>
    </cfRule>
  </conditionalFormatting>
  <printOptions horizontalCentered="1"/>
  <pageMargins left="0.15748031496062992" right="0.15748031496062992" top="0.19685039370078741" bottom="0.19685039370078741" header="0.78740157480314965" footer="0.51181102362204722"/>
  <pageSetup paperSize="9" orientation="landscape" r:id="rId1"/>
  <headerFooter alignWithMargins="0"/>
  <customProperties>
    <customPr name="SSCSheetTrackingNo"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1">
    <tabColor rgb="FFFFFFCC"/>
    <pageSetUpPr fitToPage="1"/>
  </sheetPr>
  <dimension ref="A1:AE103"/>
  <sheetViews>
    <sheetView showGridLines="0" showRowColHeaders="0" zoomScaleNormal="100" workbookViewId="0">
      <selection activeCell="E26" sqref="E26"/>
    </sheetView>
  </sheetViews>
  <sheetFormatPr baseColWidth="10" defaultRowHeight="15" x14ac:dyDescent="0.2"/>
  <cols>
    <col min="1" max="1" width="5.42578125" style="28" customWidth="1"/>
    <col min="2" max="2" width="2.42578125" style="28" customWidth="1"/>
    <col min="3" max="3" width="3" style="28" customWidth="1"/>
    <col min="4" max="4" width="6.5703125" style="28" customWidth="1"/>
    <col min="5" max="5" width="12.28515625" style="28" customWidth="1"/>
    <col min="6" max="6" width="13.7109375" style="28" customWidth="1"/>
    <col min="7" max="7" width="11.7109375" style="28" customWidth="1"/>
    <col min="8" max="8" width="10.140625" style="28" customWidth="1"/>
    <col min="9" max="9" width="12.85546875" style="28" customWidth="1"/>
    <col min="10" max="10" width="11.28515625" style="28" customWidth="1"/>
    <col min="11" max="11" width="11.42578125" style="28"/>
    <col min="12" max="12" width="11" style="28" customWidth="1"/>
    <col min="13" max="13" width="10.5703125" style="28" customWidth="1"/>
    <col min="14" max="14" width="11.5703125" style="28" customWidth="1"/>
    <col min="15" max="16" width="12.140625" style="28" customWidth="1"/>
    <col min="17" max="17" width="10.7109375" style="28" customWidth="1"/>
    <col min="18" max="18" width="13.7109375" style="28" customWidth="1"/>
    <col min="19" max="19" width="3.28515625" style="28" customWidth="1"/>
    <col min="20" max="20" width="9.140625" style="28" customWidth="1"/>
    <col min="21" max="21" width="2.42578125" style="28" customWidth="1"/>
    <col min="22" max="22" width="11.42578125" style="114" hidden="1" customWidth="1"/>
    <col min="23" max="23" width="8.42578125" style="114" hidden="1" customWidth="1"/>
    <col min="24" max="24" width="11.42578125" style="114" hidden="1" customWidth="1"/>
    <col min="25" max="27" width="6" style="114" hidden="1" customWidth="1"/>
    <col min="28" max="29" width="11.42578125" style="115" hidden="1" customWidth="1"/>
    <col min="30" max="30" width="11.42578125" style="114" customWidth="1"/>
    <col min="31" max="31" width="11.42578125" style="114"/>
    <col min="32" max="16384" width="11.42578125" style="28"/>
  </cols>
  <sheetData>
    <row r="1" spans="1:29" s="1" customFormat="1" ht="15.75" customHeight="1" x14ac:dyDescent="0.2">
      <c r="M1" s="211"/>
      <c r="N1" s="211"/>
      <c r="O1" s="211"/>
      <c r="P1" s="211"/>
      <c r="Q1" s="211"/>
      <c r="R1" s="211"/>
      <c r="S1" s="211"/>
      <c r="T1" s="211"/>
      <c r="U1" s="211"/>
      <c r="V1" s="412"/>
      <c r="W1" s="412"/>
      <c r="X1" s="412"/>
      <c r="Y1" s="412"/>
      <c r="Z1" s="412"/>
      <c r="AA1" s="412"/>
      <c r="AB1" s="412"/>
      <c r="AC1" s="413"/>
    </row>
    <row r="2" spans="1:29" s="1" customFormat="1" ht="3.75" customHeight="1" x14ac:dyDescent="0.2">
      <c r="B2" s="16"/>
      <c r="C2" s="16"/>
      <c r="D2" s="16"/>
      <c r="E2" s="16"/>
      <c r="F2" s="16"/>
      <c r="G2" s="16"/>
      <c r="H2" s="16"/>
      <c r="I2" s="16"/>
      <c r="J2" s="16"/>
      <c r="K2" s="16"/>
      <c r="L2" s="16"/>
      <c r="M2" s="335"/>
      <c r="N2" s="335"/>
      <c r="O2" s="335"/>
      <c r="P2" s="335"/>
      <c r="Q2" s="335"/>
      <c r="R2" s="335"/>
      <c r="S2" s="335"/>
      <c r="T2" s="335"/>
      <c r="U2" s="336"/>
      <c r="V2" s="211"/>
      <c r="W2" s="211"/>
      <c r="X2" s="211"/>
      <c r="Y2" s="211"/>
      <c r="Z2" s="211"/>
      <c r="AA2" s="211"/>
      <c r="AB2" s="211"/>
    </row>
    <row r="3" spans="1:29" s="1" customFormat="1" ht="8.25" customHeight="1" x14ac:dyDescent="0.2">
      <c r="A3" s="508" t="s">
        <v>215</v>
      </c>
      <c r="B3" s="508"/>
      <c r="C3" s="508"/>
      <c r="D3" s="508"/>
      <c r="E3" s="508"/>
      <c r="F3" s="508"/>
      <c r="G3" s="508"/>
      <c r="H3" s="508"/>
      <c r="I3" s="508"/>
      <c r="J3" s="508"/>
      <c r="K3" s="508"/>
      <c r="L3" s="508"/>
      <c r="M3" s="335"/>
      <c r="N3" s="335"/>
      <c r="O3" s="335"/>
      <c r="P3" s="335"/>
      <c r="Q3" s="335"/>
      <c r="R3" s="335"/>
      <c r="S3" s="335"/>
      <c r="T3" s="335"/>
      <c r="U3" s="336"/>
      <c r="V3" s="211"/>
      <c r="W3" s="211"/>
      <c r="X3" s="211"/>
      <c r="Y3" s="211"/>
      <c r="Z3" s="211"/>
      <c r="AA3" s="211"/>
      <c r="AB3" s="211"/>
    </row>
    <row r="4" spans="1:29" s="1" customFormat="1" ht="9.75" customHeight="1" x14ac:dyDescent="0.2">
      <c r="A4" s="508"/>
      <c r="B4" s="508"/>
      <c r="C4" s="508"/>
      <c r="D4" s="508"/>
      <c r="E4" s="508"/>
      <c r="F4" s="508"/>
      <c r="G4" s="508"/>
      <c r="H4" s="508"/>
      <c r="I4" s="508"/>
      <c r="J4" s="508"/>
      <c r="K4" s="508"/>
      <c r="L4" s="508"/>
      <c r="M4" s="335"/>
      <c r="N4" s="335"/>
      <c r="O4" s="335"/>
      <c r="P4" s="335"/>
      <c r="Q4" s="335"/>
      <c r="R4" s="335"/>
      <c r="S4" s="335"/>
      <c r="T4" s="335"/>
      <c r="U4" s="336"/>
      <c r="V4" s="211"/>
      <c r="W4" s="211"/>
      <c r="X4" s="211"/>
      <c r="Y4" s="211"/>
      <c r="Z4" s="211"/>
      <c r="AA4" s="211"/>
      <c r="AB4" s="211"/>
    </row>
    <row r="5" spans="1:29" ht="6.75" customHeight="1" x14ac:dyDescent="0.2">
      <c r="B5" s="47"/>
      <c r="C5" s="47"/>
      <c r="D5" s="47"/>
      <c r="E5" s="47"/>
      <c r="F5" s="47"/>
      <c r="G5" s="47"/>
      <c r="H5" s="47"/>
      <c r="I5" s="47"/>
      <c r="J5" s="47"/>
      <c r="K5" s="47"/>
      <c r="L5" s="47"/>
      <c r="M5" s="47"/>
      <c r="N5" s="47"/>
      <c r="O5" s="47"/>
      <c r="P5" s="47"/>
      <c r="Q5" s="47"/>
      <c r="R5" s="47"/>
      <c r="S5" s="47"/>
      <c r="T5" s="47"/>
      <c r="U5" s="47"/>
      <c r="V5" s="116"/>
      <c r="W5" s="116"/>
      <c r="X5" s="116"/>
      <c r="Y5" s="116"/>
      <c r="Z5" s="116"/>
      <c r="AA5" s="116"/>
    </row>
    <row r="6" spans="1:29" ht="29.25" customHeight="1" x14ac:dyDescent="0.35">
      <c r="B6" s="47"/>
      <c r="C6" s="46" t="s">
        <v>217</v>
      </c>
      <c r="D6" s="47"/>
      <c r="E6" s="47"/>
      <c r="F6" s="47"/>
      <c r="G6" s="238"/>
      <c r="H6" s="47"/>
      <c r="I6" s="553" t="str">
        <f>IF(SUM(Y26:Y37)=0,"",IF(MAX(Y26:Y37)-MIN(Y26:Y37)&gt;COUNTIF(Y26:Y37,"&gt;0")-1,"Pagamento interrotto del salario. Si prega di utilizzare due schede dei salari!",""))</f>
        <v/>
      </c>
      <c r="J6" s="553"/>
      <c r="K6" s="553"/>
      <c r="L6" s="553"/>
      <c r="M6" s="553"/>
      <c r="N6" s="553"/>
      <c r="O6" s="553"/>
      <c r="P6" s="342"/>
      <c r="Q6" s="342"/>
      <c r="R6" s="342"/>
      <c r="S6" s="548">
        <f>Notifica!J8</f>
        <v>2025</v>
      </c>
      <c r="T6" s="548"/>
      <c r="U6" s="47"/>
      <c r="V6" s="116"/>
      <c r="W6" s="116"/>
      <c r="X6" s="116"/>
      <c r="Y6" s="116"/>
      <c r="Z6" s="116"/>
      <c r="AA6" s="116"/>
    </row>
    <row r="7" spans="1:29" ht="15" customHeight="1" x14ac:dyDescent="0.2">
      <c r="B7" s="47"/>
      <c r="C7" s="47"/>
      <c r="D7" s="47"/>
      <c r="E7" s="47"/>
      <c r="F7" s="47"/>
      <c r="G7" s="47"/>
      <c r="H7" s="47"/>
      <c r="I7" s="47"/>
      <c r="J7" s="47"/>
      <c r="K7" s="47"/>
      <c r="L7" s="47"/>
      <c r="M7" s="47"/>
      <c r="N7" s="47"/>
      <c r="O7" s="47"/>
      <c r="P7" s="47"/>
      <c r="Q7" s="47"/>
      <c r="R7" s="47"/>
      <c r="S7" s="113"/>
      <c r="T7" s="50"/>
      <c r="U7" s="47"/>
      <c r="V7" s="116">
        <f>IF(K19="uomo",1,2)</f>
        <v>2</v>
      </c>
      <c r="W7" s="116" t="str">
        <f>IF(V7=1,"M","F")</f>
        <v>F</v>
      </c>
      <c r="X7" s="116"/>
      <c r="Y7" s="116"/>
      <c r="Z7" s="116"/>
      <c r="AA7" s="116"/>
    </row>
    <row r="8" spans="1:29" ht="18" customHeight="1" x14ac:dyDescent="0.3">
      <c r="B8" s="47"/>
      <c r="C8" s="51" t="s">
        <v>158</v>
      </c>
      <c r="D8" s="47"/>
      <c r="E8" s="47"/>
      <c r="F8" s="590"/>
      <c r="G8" s="590"/>
      <c r="H8" s="590"/>
      <c r="I8" s="51" t="s">
        <v>126</v>
      </c>
      <c r="J8" s="47"/>
      <c r="K8" s="47"/>
      <c r="L8" s="47"/>
      <c r="M8" s="594"/>
      <c r="N8" s="594"/>
      <c r="O8" s="594"/>
      <c r="P8" s="594"/>
      <c r="Q8" s="594"/>
      <c r="R8" s="594"/>
      <c r="S8" s="594"/>
      <c r="T8" s="594"/>
      <c r="U8" s="47"/>
      <c r="V8" s="206" t="e">
        <f>YEAR(K17)*12+MONTH(K17)</f>
        <v>#VALUE!</v>
      </c>
      <c r="W8" s="116" t="s">
        <v>14</v>
      </c>
      <c r="X8" s="116"/>
      <c r="Y8" s="116"/>
      <c r="Z8" s="116"/>
      <c r="AA8" s="116"/>
    </row>
    <row r="9" spans="1:29" ht="7.5" customHeight="1" x14ac:dyDescent="0.2">
      <c r="B9" s="47"/>
      <c r="C9" s="22"/>
      <c r="D9" s="22"/>
      <c r="E9" s="22"/>
      <c r="F9" s="22"/>
      <c r="G9" s="22"/>
      <c r="H9" s="47"/>
      <c r="I9" s="22"/>
      <c r="J9" s="22"/>
      <c r="K9" s="22"/>
      <c r="L9" s="22"/>
      <c r="M9" s="22"/>
      <c r="N9" s="22"/>
      <c r="O9" s="22"/>
      <c r="P9" s="22"/>
      <c r="Q9" s="22"/>
      <c r="R9" s="111"/>
      <c r="S9" s="111"/>
      <c r="T9" s="22"/>
      <c r="U9" s="47"/>
      <c r="V9" s="206" t="e">
        <f>IF(V7=1,(V8+65*12),IF(YEAR(K17)&lt;1961,V8+64*12,IF(YEAR(K17)=1961,V8+64*12+3,IF(YEAR(K17)=1962,V8+64*12+6,IF(YEAR(K17)=1963,V8+64*12+9,V8+65*12)))))</f>
        <v>#VALUE!</v>
      </c>
      <c r="W9" s="116" t="s">
        <v>15</v>
      </c>
      <c r="X9" s="116"/>
      <c r="Y9" s="116"/>
      <c r="Z9" s="116"/>
      <c r="AA9" s="116"/>
    </row>
    <row r="10" spans="1:29" ht="19.5" customHeight="1" x14ac:dyDescent="0.2">
      <c r="B10" s="47"/>
      <c r="C10" s="591"/>
      <c r="D10" s="592"/>
      <c r="E10" s="592"/>
      <c r="F10" s="316"/>
      <c r="G10" s="317"/>
      <c r="H10" s="47"/>
      <c r="I10" s="47"/>
      <c r="J10" s="47"/>
      <c r="K10" s="47"/>
      <c r="L10" s="47"/>
      <c r="M10" s="47"/>
      <c r="N10" s="47"/>
      <c r="O10" s="47"/>
      <c r="P10" s="47"/>
      <c r="Q10" s="47"/>
      <c r="R10" s="47"/>
      <c r="S10" s="47"/>
      <c r="T10" s="47"/>
      <c r="U10" s="47"/>
      <c r="V10" s="116"/>
      <c r="W10" s="116"/>
      <c r="X10" s="116"/>
      <c r="Y10" s="116"/>
      <c r="Z10" s="116"/>
      <c r="AA10" s="116"/>
    </row>
    <row r="11" spans="1:29" ht="15.75" customHeight="1" x14ac:dyDescent="0.2">
      <c r="B11" s="47"/>
      <c r="C11" s="369" t="str">
        <f>IF('Foglio di base'!$E$7="","","N° cont. ")</f>
        <v/>
      </c>
      <c r="D11" s="369"/>
      <c r="E11" s="370" t="str">
        <f>IF('Foglio di base'!$E$7="","",'Foglio di base'!$E$7)</f>
        <v/>
      </c>
      <c r="F11" s="555"/>
      <c r="G11" s="555"/>
      <c r="H11" s="47"/>
      <c r="I11" s="438" t="s">
        <v>127</v>
      </c>
      <c r="J11" s="52"/>
      <c r="K11" s="554" t="str">
        <f>IF('Foglio di base'!$D$24="","",'Foglio di base'!$D$24)</f>
        <v/>
      </c>
      <c r="L11" s="554"/>
      <c r="M11" s="554"/>
      <c r="N11" s="324"/>
      <c r="O11" s="324"/>
      <c r="P11" s="324"/>
      <c r="Q11" s="324"/>
      <c r="R11" s="325"/>
      <c r="S11" s="325"/>
      <c r="T11" s="325"/>
      <c r="U11" s="47"/>
      <c r="V11" s="116"/>
      <c r="W11" s="116"/>
      <c r="X11" s="116"/>
      <c r="Y11" s="116"/>
      <c r="Z11" s="116"/>
      <c r="AA11" s="116"/>
    </row>
    <row r="12" spans="1:29" ht="6" customHeight="1" x14ac:dyDescent="0.2">
      <c r="B12" s="47"/>
      <c r="C12" s="314"/>
      <c r="D12" s="314"/>
      <c r="E12" s="314"/>
      <c r="F12" s="314"/>
      <c r="G12" s="314"/>
      <c r="H12" s="47"/>
      <c r="I12" s="32"/>
      <c r="J12" s="52"/>
      <c r="K12" s="314"/>
      <c r="L12" s="314"/>
      <c r="M12" s="314"/>
      <c r="N12" s="324"/>
      <c r="O12" s="324"/>
      <c r="P12" s="324"/>
      <c r="Q12" s="324"/>
      <c r="R12" s="325"/>
      <c r="S12" s="325"/>
      <c r="T12" s="325"/>
      <c r="U12" s="47"/>
      <c r="V12" s="116"/>
      <c r="W12" s="116"/>
      <c r="X12" s="116"/>
      <c r="Y12" s="116"/>
      <c r="Z12" s="116"/>
      <c r="AA12" s="116"/>
    </row>
    <row r="13" spans="1:29" ht="15.75" customHeight="1" x14ac:dyDescent="0.2">
      <c r="B13" s="47"/>
      <c r="C13" s="554" t="str">
        <f>IF('Foglio di base'!$E$11="","",'Foglio di base'!$E$11)</f>
        <v/>
      </c>
      <c r="D13" s="554"/>
      <c r="E13" s="554"/>
      <c r="F13" s="554"/>
      <c r="G13" s="554"/>
      <c r="H13" s="47"/>
      <c r="I13" s="418" t="s">
        <v>85</v>
      </c>
      <c r="J13" s="52"/>
      <c r="K13" s="593" t="str">
        <f>IF('Foglio di base'!$E$24="","",'Foglio di base'!$E$24)</f>
        <v/>
      </c>
      <c r="L13" s="593"/>
      <c r="M13" s="593"/>
      <c r="N13" s="595"/>
      <c r="O13" s="595"/>
      <c r="P13" s="595"/>
      <c r="Q13" s="595"/>
      <c r="R13" s="595"/>
      <c r="S13" s="595"/>
      <c r="T13" s="595"/>
      <c r="U13" s="47"/>
      <c r="V13" s="116"/>
      <c r="W13" s="116"/>
      <c r="X13" s="116"/>
      <c r="Y13" s="116"/>
      <c r="Z13" s="116"/>
      <c r="AA13" s="116"/>
    </row>
    <row r="14" spans="1:29" ht="6" customHeight="1" x14ac:dyDescent="0.2">
      <c r="B14" s="47"/>
      <c r="C14" s="554"/>
      <c r="D14" s="554"/>
      <c r="E14" s="554"/>
      <c r="F14" s="554"/>
      <c r="G14" s="554"/>
      <c r="H14" s="47"/>
      <c r="I14" s="32"/>
      <c r="J14" s="52"/>
      <c r="K14" s="314"/>
      <c r="L14" s="314"/>
      <c r="M14" s="314"/>
      <c r="N14" s="324"/>
      <c r="O14" s="324"/>
      <c r="P14" s="324"/>
      <c r="Q14" s="324"/>
      <c r="R14" s="324"/>
      <c r="S14" s="324"/>
      <c r="T14" s="324"/>
      <c r="U14" s="47"/>
      <c r="V14" s="116"/>
      <c r="W14" s="116"/>
      <c r="X14" s="116"/>
      <c r="Y14" s="116"/>
      <c r="Z14" s="116"/>
      <c r="AA14" s="116"/>
    </row>
    <row r="15" spans="1:29" ht="15.75" customHeight="1" x14ac:dyDescent="0.25">
      <c r="B15" s="47"/>
      <c r="C15" s="554" t="str">
        <f>IF('Foglio di base'!$E$13="","",'Foglio di base'!$E$13)</f>
        <v/>
      </c>
      <c r="D15" s="554"/>
      <c r="E15" s="554"/>
      <c r="F15" s="554"/>
      <c r="G15" s="554"/>
      <c r="H15" s="47"/>
      <c r="I15" s="418" t="s">
        <v>128</v>
      </c>
      <c r="J15" s="52"/>
      <c r="K15" s="593" t="str">
        <f>IF('Foglio di base'!$F$24="","",'Foglio di base'!$F$24)</f>
        <v/>
      </c>
      <c r="L15" s="593"/>
      <c r="M15" s="593"/>
      <c r="N15" s="596" t="str">
        <f>IF(Y15="1a","manca il numero AVS",IF(Y15="1b","il numero AVS deve iniziare con '756'",IF(Y15="1c","il formato del numero AVS non è corretto",IF(Y15="1d","secondo il numero di controllo, il numero AVS non è valido",""))))</f>
        <v/>
      </c>
      <c r="O15" s="596"/>
      <c r="P15" s="596"/>
      <c r="Q15" s="596"/>
      <c r="R15" s="596"/>
      <c r="S15" s="596"/>
      <c r="T15" s="596"/>
      <c r="U15" s="47"/>
      <c r="V15" s="116" t="e">
        <f>IF(W41=0,0,IF(W41=12,0,1))</f>
        <v>#VALUE!</v>
      </c>
      <c r="W15" s="116" t="s">
        <v>97</v>
      </c>
      <c r="X15" s="116"/>
      <c r="Y15" s="116" t="str">
        <f>'Foglio di base'!$Q$24</f>
        <v/>
      </c>
      <c r="Z15" s="196"/>
      <c r="AA15" s="116"/>
    </row>
    <row r="16" spans="1:29" ht="6" customHeight="1" x14ac:dyDescent="0.2">
      <c r="B16" s="47"/>
      <c r="C16" s="554"/>
      <c r="D16" s="554"/>
      <c r="E16" s="554"/>
      <c r="F16" s="554"/>
      <c r="G16" s="554"/>
      <c r="H16" s="47"/>
      <c r="I16" s="32"/>
      <c r="J16" s="52"/>
      <c r="K16" s="314"/>
      <c r="L16" s="314"/>
      <c r="M16" s="314"/>
      <c r="N16" s="324"/>
      <c r="O16" s="324"/>
      <c r="P16" s="324"/>
      <c r="Q16" s="324"/>
      <c r="R16" s="326"/>
      <c r="S16" s="326"/>
      <c r="T16" s="326"/>
      <c r="U16" s="47"/>
      <c r="V16" s="116"/>
      <c r="W16" s="116"/>
      <c r="X16" s="116"/>
      <c r="Y16" s="116"/>
      <c r="Z16" s="116"/>
      <c r="AA16" s="116"/>
    </row>
    <row r="17" spans="2:31" ht="15.75" customHeight="1" x14ac:dyDescent="0.2">
      <c r="B17" s="47"/>
      <c r="C17" s="554" t="str">
        <f>IF('Foglio di base'!$E$15="","",'Foglio di base'!$E$15)</f>
        <v/>
      </c>
      <c r="D17" s="554"/>
      <c r="E17" s="554"/>
      <c r="F17" s="554"/>
      <c r="G17" s="554"/>
      <c r="H17" s="47"/>
      <c r="I17" s="369" t="s">
        <v>129</v>
      </c>
      <c r="J17" s="52"/>
      <c r="K17" s="599" t="str">
        <f>IF('Foglio di base'!$G$24="","",'Foglio di base'!$G$24)</f>
        <v/>
      </c>
      <c r="L17" s="599"/>
      <c r="M17" s="599"/>
      <c r="N17" s="597" t="str">
        <f>IF(Y17="","",IF(Y17="2a","manca la data di nascita",IF(Y17="2b","non tenuto a pagare contributi AVS (utilizzare scheda ’Minorenne')",IF(Y17="2c",CONCATENATE("a partire del mese ",V17," utilizzare una scheda separata","")))))</f>
        <v/>
      </c>
      <c r="O17" s="597"/>
      <c r="P17" s="597"/>
      <c r="Q17" s="597"/>
      <c r="R17" s="597"/>
      <c r="S17" s="597"/>
      <c r="T17" s="597"/>
      <c r="U17" s="47"/>
      <c r="V17" s="207" t="e">
        <f>VLOOKUP((13-W41),AB17:AC28,2)</f>
        <v>#VALUE!</v>
      </c>
      <c r="W17" s="116" t="s">
        <v>8</v>
      </c>
      <c r="X17" s="116"/>
      <c r="Y17" s="116" t="str">
        <f>'Foglio di base'!$R$24</f>
        <v/>
      </c>
      <c r="Z17" s="116"/>
      <c r="AA17" s="116"/>
      <c r="AB17" s="121">
        <v>1</v>
      </c>
      <c r="AC17" s="121" t="s">
        <v>164</v>
      </c>
    </row>
    <row r="18" spans="2:31" ht="6" customHeight="1" x14ac:dyDescent="0.2">
      <c r="B18" s="47"/>
      <c r="C18" s="554"/>
      <c r="D18" s="554"/>
      <c r="E18" s="554"/>
      <c r="F18" s="554"/>
      <c r="G18" s="554"/>
      <c r="H18" s="47"/>
      <c r="I18" s="32"/>
      <c r="J18" s="52"/>
      <c r="K18" s="314"/>
      <c r="L18" s="314"/>
      <c r="M18" s="314"/>
      <c r="N18" s="324"/>
      <c r="O18" s="324"/>
      <c r="P18" s="324"/>
      <c r="Q18" s="324"/>
      <c r="R18" s="325"/>
      <c r="S18" s="325"/>
      <c r="T18" s="325"/>
      <c r="U18" s="47"/>
      <c r="V18" s="116"/>
      <c r="W18" s="116"/>
      <c r="X18" s="116"/>
      <c r="Y18" s="116"/>
      <c r="Z18" s="116"/>
      <c r="AA18" s="116"/>
      <c r="AB18" s="121">
        <v>2</v>
      </c>
      <c r="AC18" s="121" t="s">
        <v>165</v>
      </c>
    </row>
    <row r="19" spans="2:31" ht="19.5" customHeight="1" x14ac:dyDescent="0.2">
      <c r="B19" s="47"/>
      <c r="C19" s="554" t="str">
        <f>IF('Foglio di base'!$E$17="","",'Foglio di base'!$E$17)</f>
        <v/>
      </c>
      <c r="D19" s="554"/>
      <c r="E19" s="554"/>
      <c r="F19" s="554"/>
      <c r="G19" s="554"/>
      <c r="H19" s="47"/>
      <c r="I19" s="418" t="s">
        <v>87</v>
      </c>
      <c r="J19" s="52"/>
      <c r="K19" s="112" t="str">
        <f>IF('Foglio di base'!$H$24="","",IF('Foglio di base'!$H$24="F","donna",IF('Foglio di base'!$H$24="M","uomo")))</f>
        <v/>
      </c>
      <c r="L19" s="314"/>
      <c r="M19" s="315"/>
      <c r="N19" s="598" t="str">
        <f>IF(Y19="3a","manca il sesso",IF(Y19="3b","sesso unicamente ’M' o 'F'",""))</f>
        <v/>
      </c>
      <c r="O19" s="598"/>
      <c r="P19" s="598"/>
      <c r="Q19" s="598"/>
      <c r="R19" s="598"/>
      <c r="S19" s="598"/>
      <c r="T19" s="598"/>
      <c r="U19" s="47"/>
      <c r="V19" s="116"/>
      <c r="W19" s="116"/>
      <c r="X19" s="116"/>
      <c r="Y19" s="116" t="str">
        <f>'Foglio di base'!$S$24</f>
        <v/>
      </c>
      <c r="Z19" s="116"/>
      <c r="AA19" s="116"/>
      <c r="AB19" s="121">
        <v>3</v>
      </c>
      <c r="AC19" s="121" t="s">
        <v>166</v>
      </c>
    </row>
    <row r="20" spans="2:31" ht="9.75" customHeight="1" x14ac:dyDescent="0.2">
      <c r="B20" s="47"/>
      <c r="C20" s="589"/>
      <c r="D20" s="589"/>
      <c r="E20" s="589"/>
      <c r="F20" s="589"/>
      <c r="G20" s="256"/>
      <c r="H20" s="47"/>
      <c r="I20" s="47"/>
      <c r="J20" s="35"/>
      <c r="K20" s="55"/>
      <c r="L20" s="55"/>
      <c r="M20" s="38"/>
      <c r="N20" s="55"/>
      <c r="O20" s="55"/>
      <c r="P20" s="54"/>
      <c r="Q20" s="54"/>
      <c r="R20" s="54"/>
      <c r="S20" s="56"/>
      <c r="T20" s="56"/>
      <c r="U20" s="47"/>
      <c r="V20" s="116"/>
      <c r="W20" s="116"/>
      <c r="X20" s="116"/>
      <c r="Y20" s="116"/>
      <c r="Z20" s="116"/>
      <c r="AA20" s="116"/>
      <c r="AB20" s="121">
        <v>4</v>
      </c>
      <c r="AC20" s="121" t="s">
        <v>167</v>
      </c>
    </row>
    <row r="21" spans="2:31" ht="6" customHeight="1" thickBot="1" x14ac:dyDescent="0.25">
      <c r="B21" s="47"/>
      <c r="C21" s="47"/>
      <c r="D21" s="47"/>
      <c r="E21" s="57"/>
      <c r="F21" s="57"/>
      <c r="G21" s="57"/>
      <c r="H21" s="47"/>
      <c r="I21" s="47"/>
      <c r="J21" s="36"/>
      <c r="K21" s="37"/>
      <c r="L21" s="37"/>
      <c r="M21" s="37"/>
      <c r="N21" s="58"/>
      <c r="O21" s="58"/>
      <c r="P21" s="58"/>
      <c r="Q21" s="58"/>
      <c r="R21" s="58"/>
      <c r="S21" s="58"/>
      <c r="T21" s="58"/>
      <c r="U21" s="47"/>
      <c r="V21" s="116"/>
      <c r="W21" s="116"/>
      <c r="X21" s="116"/>
      <c r="Y21" s="116"/>
      <c r="Z21" s="116"/>
      <c r="AA21" s="116"/>
      <c r="AB21" s="121">
        <v>5</v>
      </c>
      <c r="AC21" s="121" t="s">
        <v>168</v>
      </c>
    </row>
    <row r="22" spans="2:31" ht="30.75" customHeight="1" x14ac:dyDescent="0.2">
      <c r="B22" s="47"/>
      <c r="C22" s="606" t="s">
        <v>130</v>
      </c>
      <c r="D22" s="559"/>
      <c r="E22" s="624" t="s">
        <v>141</v>
      </c>
      <c r="F22" s="625"/>
      <c r="G22" s="556" t="s">
        <v>144</v>
      </c>
      <c r="H22" s="609" t="s">
        <v>145</v>
      </c>
      <c r="I22" s="583" t="s">
        <v>146</v>
      </c>
      <c r="J22" s="612" t="s">
        <v>147</v>
      </c>
      <c r="K22" s="556" t="s">
        <v>148</v>
      </c>
      <c r="L22" s="585" t="s">
        <v>149</v>
      </c>
      <c r="M22" s="586" t="s">
        <v>150</v>
      </c>
      <c r="N22" s="587" t="s">
        <v>151</v>
      </c>
      <c r="O22" s="587" t="s">
        <v>152</v>
      </c>
      <c r="P22" s="587" t="s">
        <v>153</v>
      </c>
      <c r="Q22" s="556" t="s">
        <v>154</v>
      </c>
      <c r="R22" s="585" t="s">
        <v>155</v>
      </c>
      <c r="S22" s="558" t="s">
        <v>156</v>
      </c>
      <c r="T22" s="559"/>
      <c r="U22" s="47"/>
      <c r="V22" s="116"/>
      <c r="W22" s="116"/>
      <c r="X22" s="116"/>
      <c r="Y22" s="116"/>
      <c r="Z22" s="116"/>
      <c r="AA22" s="116"/>
      <c r="AB22" s="121">
        <v>6</v>
      </c>
      <c r="AC22" s="121" t="s">
        <v>169</v>
      </c>
    </row>
    <row r="23" spans="2:31" ht="34.5" customHeight="1" x14ac:dyDescent="0.2">
      <c r="B23" s="47"/>
      <c r="C23" s="560"/>
      <c r="D23" s="561"/>
      <c r="E23" s="556" t="s">
        <v>142</v>
      </c>
      <c r="F23" s="587" t="s">
        <v>143</v>
      </c>
      <c r="G23" s="607"/>
      <c r="H23" s="610"/>
      <c r="I23" s="584"/>
      <c r="J23" s="613"/>
      <c r="K23" s="615"/>
      <c r="L23" s="556"/>
      <c r="M23" s="587"/>
      <c r="N23" s="557"/>
      <c r="O23" s="557"/>
      <c r="P23" s="588"/>
      <c r="Q23" s="557"/>
      <c r="R23" s="556"/>
      <c r="S23" s="560"/>
      <c r="T23" s="561"/>
      <c r="U23" s="47"/>
      <c r="V23" s="116"/>
      <c r="W23" s="116"/>
      <c r="X23" s="116"/>
      <c r="Y23" s="116"/>
      <c r="Z23" s="116"/>
      <c r="AA23" s="116"/>
      <c r="AB23" s="121">
        <v>7</v>
      </c>
      <c r="AC23" s="121" t="s">
        <v>170</v>
      </c>
    </row>
    <row r="24" spans="2:31" s="80" customFormat="1" ht="15" customHeight="1" x14ac:dyDescent="0.2">
      <c r="B24" s="75"/>
      <c r="C24" s="562"/>
      <c r="D24" s="563"/>
      <c r="E24" s="608"/>
      <c r="F24" s="557"/>
      <c r="G24" s="608"/>
      <c r="H24" s="611"/>
      <c r="I24" s="94" t="s">
        <v>29</v>
      </c>
      <c r="J24" s="614"/>
      <c r="K24" s="557"/>
      <c r="L24" s="95" t="s">
        <v>30</v>
      </c>
      <c r="M24" s="95" t="s">
        <v>31</v>
      </c>
      <c r="N24" s="318" t="str">
        <f>IF('Foglio di base'!$I$24="","",'Foglio di base'!$I$24)</f>
        <v/>
      </c>
      <c r="O24" s="318" t="str">
        <f>IF('Foglio di base'!$J$24="","",'Foglio di base'!$J$24)</f>
        <v/>
      </c>
      <c r="P24" s="318" t="str">
        <f>IF('Foglio di base'!$K$24="","",'Foglio di base'!$K$24)</f>
        <v/>
      </c>
      <c r="Q24" s="318" t="str">
        <f>IF('Foglio di base'!$L$24="","",'Foglio di base'!$L$24)</f>
        <v/>
      </c>
      <c r="R24" s="95" t="s">
        <v>99</v>
      </c>
      <c r="S24" s="562"/>
      <c r="T24" s="563"/>
      <c r="U24" s="75"/>
      <c r="V24" s="117"/>
      <c r="W24" s="117"/>
      <c r="X24" s="117"/>
      <c r="Y24" s="117"/>
      <c r="Z24" s="117"/>
      <c r="AA24" s="117"/>
      <c r="AB24" s="121">
        <v>8</v>
      </c>
      <c r="AC24" s="121" t="s">
        <v>171</v>
      </c>
      <c r="AD24" s="118"/>
      <c r="AE24" s="119"/>
    </row>
    <row r="25" spans="2:31" s="61" customFormat="1" x14ac:dyDescent="0.2">
      <c r="B25" s="27"/>
      <c r="C25" s="575"/>
      <c r="D25" s="575"/>
      <c r="E25" s="85">
        <v>1</v>
      </c>
      <c r="F25" s="85">
        <v>2</v>
      </c>
      <c r="G25" s="85">
        <v>3</v>
      </c>
      <c r="H25" s="91">
        <v>4</v>
      </c>
      <c r="I25" s="92">
        <v>5</v>
      </c>
      <c r="J25" s="93">
        <v>6</v>
      </c>
      <c r="K25" s="93">
        <v>7</v>
      </c>
      <c r="L25" s="85">
        <v>8</v>
      </c>
      <c r="M25" s="85">
        <v>9</v>
      </c>
      <c r="N25" s="85">
        <v>10</v>
      </c>
      <c r="O25" s="85">
        <v>11</v>
      </c>
      <c r="P25" s="85">
        <v>12</v>
      </c>
      <c r="Q25" s="85">
        <v>13</v>
      </c>
      <c r="R25" s="85">
        <v>14</v>
      </c>
      <c r="S25" s="580">
        <v>15</v>
      </c>
      <c r="T25" s="581"/>
      <c r="U25" s="27"/>
      <c r="V25" s="120" t="s">
        <v>16</v>
      </c>
      <c r="W25" s="120" t="s">
        <v>9</v>
      </c>
      <c r="X25" s="120" t="s">
        <v>17</v>
      </c>
      <c r="Y25" s="120"/>
      <c r="Z25" s="120"/>
      <c r="AA25" s="120"/>
      <c r="AB25" s="121">
        <v>9</v>
      </c>
      <c r="AC25" s="121" t="s">
        <v>172</v>
      </c>
      <c r="AD25" s="122"/>
      <c r="AE25" s="122"/>
    </row>
    <row r="26" spans="2:31" s="61" customFormat="1" ht="24" customHeight="1" x14ac:dyDescent="0.2">
      <c r="B26" s="27"/>
      <c r="C26" s="59">
        <v>1</v>
      </c>
      <c r="D26" s="76" t="s">
        <v>131</v>
      </c>
      <c r="E26" s="258"/>
      <c r="F26" s="258"/>
      <c r="G26" s="258"/>
      <c r="H26" s="8">
        <f>IF((E26+F26+G26)&lt;1,0,IF($K$17="",0,W26*1400))</f>
        <v>0</v>
      </c>
      <c r="I26" s="14">
        <f>IF(H26=0,(E26+F26+G26),IF((E26+F26+G26)&lt;1401,0,(E26+F26+G26-H26)))</f>
        <v>0</v>
      </c>
      <c r="J26" s="259"/>
      <c r="K26" s="259"/>
      <c r="L26" s="5">
        <f>E26+F26+J26+K26</f>
        <v>0</v>
      </c>
      <c r="M26" s="39">
        <f t="shared" ref="M26:M37" si="0">ROUND((I26*X26%)/5,2)*5</f>
        <v>0</v>
      </c>
      <c r="N26" s="258">
        <f>IF($N$24="",0,ROUND(($I26*$N$24%)/5,2)*5)</f>
        <v>0</v>
      </c>
      <c r="O26" s="258">
        <f>IF($O$24="",0,ROUND(($I26*$O$24%)/5,2)*5)</f>
        <v>0</v>
      </c>
      <c r="P26" s="258">
        <f>IF($P$24="",0,ROUND(($I26*$P$24%)/5,2)*5)</f>
        <v>0</v>
      </c>
      <c r="Q26" s="258">
        <f>IF($Q$24="",0,ROUND(($I26*$Q$24%)/5,2)*5)</f>
        <v>0</v>
      </c>
      <c r="R26" s="5">
        <f>L26-M26-N26-O26-P26-Q26</f>
        <v>0</v>
      </c>
      <c r="S26" s="573"/>
      <c r="T26" s="574"/>
      <c r="U26" s="27"/>
      <c r="V26" s="382">
        <f>12*$S$6+1</f>
        <v>24301</v>
      </c>
      <c r="W26" s="383" t="e">
        <f>IF($V26&gt;$V$9,1,0)</f>
        <v>#VALUE!</v>
      </c>
      <c r="X26" s="383">
        <f>IF($K$17="",'Foglio di base'!AH7,IF(W26=0,'Foglio di base'!AH7,'Foglio di base'!AH11))</f>
        <v>6.4</v>
      </c>
      <c r="Y26" s="120" t="str">
        <f>IF((E26+F26+G26)=0,"",1)</f>
        <v/>
      </c>
      <c r="Z26" s="120"/>
      <c r="AA26" s="120"/>
      <c r="AB26" s="121">
        <v>10</v>
      </c>
      <c r="AC26" s="121" t="s">
        <v>173</v>
      </c>
      <c r="AD26" s="122"/>
      <c r="AE26" s="122"/>
    </row>
    <row r="27" spans="2:31" s="61" customFormat="1" ht="24" customHeight="1" x14ac:dyDescent="0.2">
      <c r="B27" s="27"/>
      <c r="C27" s="85">
        <v>2</v>
      </c>
      <c r="D27" s="77" t="s">
        <v>0</v>
      </c>
      <c r="E27" s="258"/>
      <c r="F27" s="258"/>
      <c r="G27" s="258"/>
      <c r="H27" s="8">
        <f>IF((E27+F27+G27)&lt;1,0,IF($K$17="",0,W27*1400))</f>
        <v>0</v>
      </c>
      <c r="I27" s="14">
        <f>IF(H27=0,(E27+F27+G27),IF((E27+F27+G27)&lt;1401,0,(E27+F27+G27-H27)))</f>
        <v>0</v>
      </c>
      <c r="J27" s="259"/>
      <c r="K27" s="259"/>
      <c r="L27" s="39">
        <f>E27+F27+J27+K27</f>
        <v>0</v>
      </c>
      <c r="M27" s="39">
        <f t="shared" si="0"/>
        <v>0</v>
      </c>
      <c r="N27" s="258">
        <f t="shared" ref="N27:N37" si="1">IF($N$24="",0,ROUND(($I27*$N$24%)/5,2)*5)</f>
        <v>0</v>
      </c>
      <c r="O27" s="258">
        <f t="shared" ref="O27:O37" si="2">IF($O$24="",0,ROUND(($I27*$O$24%)/5,2)*5)</f>
        <v>0</v>
      </c>
      <c r="P27" s="258">
        <f t="shared" ref="P27:P37" si="3">IF($P$24="",0,ROUND(($I27*$P$24%)/5,2)*5)</f>
        <v>0</v>
      </c>
      <c r="Q27" s="258">
        <f t="shared" ref="Q27:Q37" si="4">IF($Q$24="",0,ROUND(($I27*$Q$24%)/5,2)*5)</f>
        <v>0</v>
      </c>
      <c r="R27" s="5">
        <f t="shared" ref="R27:R37" si="5">L27-M27-N27-O27-P27-Q27</f>
        <v>0</v>
      </c>
      <c r="S27" s="573"/>
      <c r="T27" s="574"/>
      <c r="U27" s="27"/>
      <c r="V27" s="382">
        <f>12*$S$6+2</f>
        <v>24302</v>
      </c>
      <c r="W27" s="383" t="e">
        <f t="shared" ref="W27:W37" si="6">IF($V27&gt;$V$9,1,0)</f>
        <v>#VALUE!</v>
      </c>
      <c r="X27" s="383">
        <f>IF($K$17="",'Foglio di base'!AH7,IF(W27=0,'Foglio di base'!AH7,'Foglio di base'!AH11))</f>
        <v>6.4</v>
      </c>
      <c r="Y27" s="120" t="str">
        <f>IF((E27+F27+G27)=0,"",2)</f>
        <v/>
      </c>
      <c r="Z27" s="120"/>
      <c r="AA27" s="120"/>
      <c r="AB27" s="121">
        <v>11</v>
      </c>
      <c r="AC27" s="121" t="s">
        <v>174</v>
      </c>
      <c r="AD27" s="122"/>
      <c r="AE27" s="122"/>
    </row>
    <row r="28" spans="2:31" s="61" customFormat="1" ht="24" customHeight="1" x14ac:dyDescent="0.2">
      <c r="B28" s="27"/>
      <c r="C28" s="85">
        <v>3</v>
      </c>
      <c r="D28" s="77" t="s">
        <v>132</v>
      </c>
      <c r="E28" s="258"/>
      <c r="F28" s="258"/>
      <c r="G28" s="258"/>
      <c r="H28" s="8">
        <f t="shared" ref="H28:H37" si="7">IF((E28+F28+G28)&lt;1,0,IF($K$17="",0,W28*1400))</f>
        <v>0</v>
      </c>
      <c r="I28" s="14">
        <f t="shared" ref="I28:I37" si="8">IF(H28=0,(E28+F28+G28),IF((E28+F28+G28)&lt;1401,0,(E28+F28+G28-H28)))</f>
        <v>0</v>
      </c>
      <c r="J28" s="259"/>
      <c r="K28" s="259"/>
      <c r="L28" s="39">
        <f t="shared" ref="L28:L37" si="9">E28+F28+J28+K28</f>
        <v>0</v>
      </c>
      <c r="M28" s="39">
        <f t="shared" si="0"/>
        <v>0</v>
      </c>
      <c r="N28" s="258">
        <f t="shared" si="1"/>
        <v>0</v>
      </c>
      <c r="O28" s="258">
        <f t="shared" si="2"/>
        <v>0</v>
      </c>
      <c r="P28" s="258">
        <f t="shared" si="3"/>
        <v>0</v>
      </c>
      <c r="Q28" s="258">
        <f t="shared" si="4"/>
        <v>0</v>
      </c>
      <c r="R28" s="5">
        <f t="shared" si="5"/>
        <v>0</v>
      </c>
      <c r="S28" s="573"/>
      <c r="T28" s="574"/>
      <c r="U28" s="27"/>
      <c r="V28" s="382">
        <f>12*$S$6+3</f>
        <v>24303</v>
      </c>
      <c r="W28" s="383" t="e">
        <f t="shared" si="6"/>
        <v>#VALUE!</v>
      </c>
      <c r="X28" s="383">
        <f>IF($K$17="",'Foglio di base'!AH7,IF(W28=0,'Foglio di base'!AH7,'Foglio di base'!AH11))</f>
        <v>6.4</v>
      </c>
      <c r="Y28" s="120" t="str">
        <f>IF((E28+F28+G28)=0,"",3)</f>
        <v/>
      </c>
      <c r="Z28" s="120"/>
      <c r="AA28" s="120"/>
      <c r="AB28" s="121">
        <v>12</v>
      </c>
      <c r="AC28" s="121" t="s">
        <v>175</v>
      </c>
      <c r="AD28" s="122"/>
      <c r="AE28" s="122"/>
    </row>
    <row r="29" spans="2:31" s="61" customFormat="1" ht="24" customHeight="1" x14ac:dyDescent="0.2">
      <c r="B29" s="27"/>
      <c r="C29" s="85">
        <v>4</v>
      </c>
      <c r="D29" s="77" t="s">
        <v>133</v>
      </c>
      <c r="E29" s="258"/>
      <c r="F29" s="258"/>
      <c r="G29" s="258"/>
      <c r="H29" s="8">
        <f t="shared" si="7"/>
        <v>0</v>
      </c>
      <c r="I29" s="14">
        <f t="shared" si="8"/>
        <v>0</v>
      </c>
      <c r="J29" s="259"/>
      <c r="K29" s="259"/>
      <c r="L29" s="39">
        <f t="shared" si="9"/>
        <v>0</v>
      </c>
      <c r="M29" s="39">
        <f t="shared" si="0"/>
        <v>0</v>
      </c>
      <c r="N29" s="258">
        <f t="shared" si="1"/>
        <v>0</v>
      </c>
      <c r="O29" s="258">
        <f t="shared" si="2"/>
        <v>0</v>
      </c>
      <c r="P29" s="258">
        <f t="shared" si="3"/>
        <v>0</v>
      </c>
      <c r="Q29" s="258">
        <f t="shared" si="4"/>
        <v>0</v>
      </c>
      <c r="R29" s="5">
        <f t="shared" si="5"/>
        <v>0</v>
      </c>
      <c r="S29" s="573"/>
      <c r="T29" s="574"/>
      <c r="U29" s="27"/>
      <c r="V29" s="382">
        <f>12*$S$6+4</f>
        <v>24304</v>
      </c>
      <c r="W29" s="383" t="e">
        <f t="shared" si="6"/>
        <v>#VALUE!</v>
      </c>
      <c r="X29" s="383">
        <f>IF($K$17="",'Foglio di base'!AH7,IF(W29=0,'Foglio di base'!AH7,'Foglio di base'!AH11))</f>
        <v>6.4</v>
      </c>
      <c r="Y29" s="120" t="str">
        <f>IF((E29+F29+G29)=0,"",4)</f>
        <v/>
      </c>
      <c r="Z29" s="120"/>
      <c r="AA29" s="120"/>
      <c r="AB29" s="121"/>
      <c r="AC29" s="115"/>
      <c r="AD29" s="122"/>
      <c r="AE29" s="122"/>
    </row>
    <row r="30" spans="2:31" s="61" customFormat="1" ht="24" customHeight="1" x14ac:dyDescent="0.2">
      <c r="B30" s="27"/>
      <c r="C30" s="85">
        <v>5</v>
      </c>
      <c r="D30" s="77" t="s">
        <v>134</v>
      </c>
      <c r="E30" s="258"/>
      <c r="F30" s="258"/>
      <c r="G30" s="258"/>
      <c r="H30" s="8">
        <f t="shared" si="7"/>
        <v>0</v>
      </c>
      <c r="I30" s="14">
        <f t="shared" si="8"/>
        <v>0</v>
      </c>
      <c r="J30" s="259"/>
      <c r="K30" s="259"/>
      <c r="L30" s="39">
        <f t="shared" si="9"/>
        <v>0</v>
      </c>
      <c r="M30" s="39">
        <f t="shared" si="0"/>
        <v>0</v>
      </c>
      <c r="N30" s="258">
        <f t="shared" si="1"/>
        <v>0</v>
      </c>
      <c r="O30" s="258">
        <f t="shared" si="2"/>
        <v>0</v>
      </c>
      <c r="P30" s="258">
        <f t="shared" si="3"/>
        <v>0</v>
      </c>
      <c r="Q30" s="258">
        <f t="shared" si="4"/>
        <v>0</v>
      </c>
      <c r="R30" s="5">
        <f t="shared" si="5"/>
        <v>0</v>
      </c>
      <c r="S30" s="573"/>
      <c r="T30" s="574"/>
      <c r="U30" s="27"/>
      <c r="V30" s="382">
        <f>12*$S$6+5</f>
        <v>24305</v>
      </c>
      <c r="W30" s="383" t="e">
        <f t="shared" si="6"/>
        <v>#VALUE!</v>
      </c>
      <c r="X30" s="383">
        <f>IF($K$17="",'Foglio di base'!AH7,IF(W30=0,'Foglio di base'!AH7,'Foglio di base'!AH11))</f>
        <v>6.4</v>
      </c>
      <c r="Y30" s="120" t="str">
        <f>IF((E30+F30+G30)=0,"",5)</f>
        <v/>
      </c>
      <c r="Z30" s="120"/>
      <c r="AA30" s="120"/>
      <c r="AB30" s="121"/>
      <c r="AC30" s="121"/>
      <c r="AD30" s="122"/>
      <c r="AE30" s="122"/>
    </row>
    <row r="31" spans="2:31" s="61" customFormat="1" ht="24" customHeight="1" x14ac:dyDescent="0.2">
      <c r="B31" s="27"/>
      <c r="C31" s="85">
        <v>6</v>
      </c>
      <c r="D31" s="77" t="s">
        <v>135</v>
      </c>
      <c r="E31" s="258"/>
      <c r="F31" s="258"/>
      <c r="G31" s="258"/>
      <c r="H31" s="8">
        <f t="shared" si="7"/>
        <v>0</v>
      </c>
      <c r="I31" s="14">
        <f t="shared" si="8"/>
        <v>0</v>
      </c>
      <c r="J31" s="259"/>
      <c r="K31" s="259"/>
      <c r="L31" s="39">
        <f t="shared" si="9"/>
        <v>0</v>
      </c>
      <c r="M31" s="39">
        <f t="shared" si="0"/>
        <v>0</v>
      </c>
      <c r="N31" s="258">
        <f t="shared" si="1"/>
        <v>0</v>
      </c>
      <c r="O31" s="258">
        <f t="shared" si="2"/>
        <v>0</v>
      </c>
      <c r="P31" s="258">
        <f t="shared" si="3"/>
        <v>0</v>
      </c>
      <c r="Q31" s="258">
        <f t="shared" si="4"/>
        <v>0</v>
      </c>
      <c r="R31" s="5">
        <f t="shared" si="5"/>
        <v>0</v>
      </c>
      <c r="S31" s="573"/>
      <c r="T31" s="574"/>
      <c r="U31" s="27"/>
      <c r="V31" s="382">
        <f>12*$S$6+6</f>
        <v>24306</v>
      </c>
      <c r="W31" s="383" t="e">
        <f t="shared" si="6"/>
        <v>#VALUE!</v>
      </c>
      <c r="X31" s="383">
        <f>IF($K$17="",'Foglio di base'!AH7,IF(W31=0,'Foglio di base'!AH7,'Foglio di base'!AH11))</f>
        <v>6.4</v>
      </c>
      <c r="Y31" s="120" t="str">
        <f>IF((E31+F31+G31)=0,"",6)</f>
        <v/>
      </c>
      <c r="Z31" s="120"/>
      <c r="AA31" s="120"/>
      <c r="AB31" s="121"/>
      <c r="AC31" s="121"/>
      <c r="AD31" s="122"/>
      <c r="AE31" s="122"/>
    </row>
    <row r="32" spans="2:31" s="61" customFormat="1" ht="24" customHeight="1" x14ac:dyDescent="0.2">
      <c r="B32" s="27"/>
      <c r="C32" s="85">
        <v>7</v>
      </c>
      <c r="D32" s="77" t="s">
        <v>136</v>
      </c>
      <c r="E32" s="258"/>
      <c r="F32" s="258"/>
      <c r="G32" s="258"/>
      <c r="H32" s="8">
        <f t="shared" si="7"/>
        <v>0</v>
      </c>
      <c r="I32" s="14">
        <f t="shared" si="8"/>
        <v>0</v>
      </c>
      <c r="J32" s="259"/>
      <c r="K32" s="259"/>
      <c r="L32" s="39">
        <f t="shared" si="9"/>
        <v>0</v>
      </c>
      <c r="M32" s="39">
        <f t="shared" si="0"/>
        <v>0</v>
      </c>
      <c r="N32" s="258">
        <f t="shared" si="1"/>
        <v>0</v>
      </c>
      <c r="O32" s="258">
        <f t="shared" si="2"/>
        <v>0</v>
      </c>
      <c r="P32" s="258">
        <f t="shared" si="3"/>
        <v>0</v>
      </c>
      <c r="Q32" s="258">
        <f t="shared" si="4"/>
        <v>0</v>
      </c>
      <c r="R32" s="5">
        <f t="shared" si="5"/>
        <v>0</v>
      </c>
      <c r="S32" s="573"/>
      <c r="T32" s="574"/>
      <c r="U32" s="27"/>
      <c r="V32" s="382">
        <f>12*$S$6+7</f>
        <v>24307</v>
      </c>
      <c r="W32" s="383" t="e">
        <f t="shared" si="6"/>
        <v>#VALUE!</v>
      </c>
      <c r="X32" s="383">
        <f>IF($K$17="",'Foglio di base'!AH7,IF(W32=0,'Foglio di base'!AH7,'Foglio di base'!AH11))</f>
        <v>6.4</v>
      </c>
      <c r="Y32" s="120" t="str">
        <f>IF((E32+F32+G32)=0,"",7)</f>
        <v/>
      </c>
      <c r="Z32" s="120"/>
      <c r="AA32" s="120"/>
      <c r="AB32" s="121"/>
      <c r="AC32" s="121"/>
      <c r="AD32" s="122"/>
      <c r="AE32" s="122"/>
    </row>
    <row r="33" spans="1:31" s="61" customFormat="1" ht="24" customHeight="1" x14ac:dyDescent="0.2">
      <c r="B33" s="27"/>
      <c r="C33" s="85">
        <v>8</v>
      </c>
      <c r="D33" s="77" t="s">
        <v>137</v>
      </c>
      <c r="E33" s="258"/>
      <c r="F33" s="258"/>
      <c r="G33" s="258"/>
      <c r="H33" s="8">
        <f t="shared" si="7"/>
        <v>0</v>
      </c>
      <c r="I33" s="14">
        <f t="shared" si="8"/>
        <v>0</v>
      </c>
      <c r="J33" s="259"/>
      <c r="K33" s="259"/>
      <c r="L33" s="39">
        <f t="shared" si="9"/>
        <v>0</v>
      </c>
      <c r="M33" s="39">
        <f t="shared" si="0"/>
        <v>0</v>
      </c>
      <c r="N33" s="258">
        <f t="shared" si="1"/>
        <v>0</v>
      </c>
      <c r="O33" s="258">
        <f t="shared" si="2"/>
        <v>0</v>
      </c>
      <c r="P33" s="258">
        <f t="shared" si="3"/>
        <v>0</v>
      </c>
      <c r="Q33" s="258">
        <f t="shared" si="4"/>
        <v>0</v>
      </c>
      <c r="R33" s="5">
        <f t="shared" si="5"/>
        <v>0</v>
      </c>
      <c r="S33" s="573"/>
      <c r="T33" s="574"/>
      <c r="U33" s="27"/>
      <c r="V33" s="382">
        <f>12*$S$6+8</f>
        <v>24308</v>
      </c>
      <c r="W33" s="383" t="e">
        <f t="shared" si="6"/>
        <v>#VALUE!</v>
      </c>
      <c r="X33" s="383">
        <f>IF($K$17="",'Foglio di base'!AH7,IF(W33=0,'Foglio di base'!AH7,'Foglio di base'!AH11))</f>
        <v>6.4</v>
      </c>
      <c r="Y33" s="120" t="str">
        <f>IF((E33+F33+G33)=0,"",8)</f>
        <v/>
      </c>
      <c r="Z33" s="120"/>
      <c r="AA33" s="120"/>
      <c r="AB33" s="121"/>
      <c r="AC33" s="121"/>
      <c r="AD33" s="122"/>
      <c r="AE33" s="122"/>
    </row>
    <row r="34" spans="1:31" s="61" customFormat="1" ht="24" customHeight="1" x14ac:dyDescent="0.2">
      <c r="B34" s="27"/>
      <c r="C34" s="85">
        <v>9</v>
      </c>
      <c r="D34" s="77" t="s">
        <v>138</v>
      </c>
      <c r="E34" s="258"/>
      <c r="F34" s="258"/>
      <c r="G34" s="258"/>
      <c r="H34" s="8">
        <f t="shared" si="7"/>
        <v>0</v>
      </c>
      <c r="I34" s="14">
        <f t="shared" si="8"/>
        <v>0</v>
      </c>
      <c r="J34" s="259"/>
      <c r="K34" s="259"/>
      <c r="L34" s="39">
        <f t="shared" si="9"/>
        <v>0</v>
      </c>
      <c r="M34" s="39">
        <f t="shared" si="0"/>
        <v>0</v>
      </c>
      <c r="N34" s="258">
        <f t="shared" si="1"/>
        <v>0</v>
      </c>
      <c r="O34" s="258">
        <f t="shared" si="2"/>
        <v>0</v>
      </c>
      <c r="P34" s="258">
        <f t="shared" si="3"/>
        <v>0</v>
      </c>
      <c r="Q34" s="258">
        <f t="shared" si="4"/>
        <v>0</v>
      </c>
      <c r="R34" s="5">
        <f t="shared" si="5"/>
        <v>0</v>
      </c>
      <c r="S34" s="573"/>
      <c r="T34" s="574"/>
      <c r="U34" s="27"/>
      <c r="V34" s="382">
        <f>12*$S$6+9</f>
        <v>24309</v>
      </c>
      <c r="W34" s="383" t="e">
        <f t="shared" si="6"/>
        <v>#VALUE!</v>
      </c>
      <c r="X34" s="383">
        <f>IF($K$17="",'Foglio di base'!AH7,IF(W34=0,'Foglio di base'!AH7,'Foglio di base'!AH11))</f>
        <v>6.4</v>
      </c>
      <c r="Y34" s="120" t="str">
        <f>IF((E34+F34+G34)=0,"",9)</f>
        <v/>
      </c>
      <c r="Z34" s="120"/>
      <c r="AA34" s="120"/>
      <c r="AB34" s="121"/>
      <c r="AC34" s="121"/>
      <c r="AD34" s="122"/>
      <c r="AE34" s="122"/>
    </row>
    <row r="35" spans="1:31" s="61" customFormat="1" ht="24" customHeight="1" x14ac:dyDescent="0.2">
      <c r="B35" s="27"/>
      <c r="C35" s="85">
        <v>10</v>
      </c>
      <c r="D35" s="77" t="s">
        <v>139</v>
      </c>
      <c r="E35" s="258"/>
      <c r="F35" s="258"/>
      <c r="G35" s="258"/>
      <c r="H35" s="8">
        <f t="shared" si="7"/>
        <v>0</v>
      </c>
      <c r="I35" s="14">
        <f t="shared" si="8"/>
        <v>0</v>
      </c>
      <c r="J35" s="259"/>
      <c r="K35" s="259"/>
      <c r="L35" s="39">
        <f t="shared" si="9"/>
        <v>0</v>
      </c>
      <c r="M35" s="39">
        <f t="shared" si="0"/>
        <v>0</v>
      </c>
      <c r="N35" s="258">
        <f t="shared" si="1"/>
        <v>0</v>
      </c>
      <c r="O35" s="258">
        <f t="shared" si="2"/>
        <v>0</v>
      </c>
      <c r="P35" s="258">
        <f t="shared" si="3"/>
        <v>0</v>
      </c>
      <c r="Q35" s="258">
        <f t="shared" si="4"/>
        <v>0</v>
      </c>
      <c r="R35" s="5">
        <f t="shared" si="5"/>
        <v>0</v>
      </c>
      <c r="S35" s="573"/>
      <c r="T35" s="574"/>
      <c r="U35" s="27"/>
      <c r="V35" s="382">
        <f>12*$S$6+10</f>
        <v>24310</v>
      </c>
      <c r="W35" s="383" t="e">
        <f t="shared" si="6"/>
        <v>#VALUE!</v>
      </c>
      <c r="X35" s="383">
        <f>IF($K$17="",'Foglio di base'!AH7,IF(W35=0,'Foglio di base'!AH7,'Foglio di base'!AH11))</f>
        <v>6.4</v>
      </c>
      <c r="Y35" s="120" t="str">
        <f>IF((E35+F35+G35)=0,"",10)</f>
        <v/>
      </c>
      <c r="Z35" s="120"/>
      <c r="AA35" s="120"/>
      <c r="AB35" s="121"/>
      <c r="AC35" s="121"/>
      <c r="AD35" s="122"/>
      <c r="AE35" s="122"/>
    </row>
    <row r="36" spans="1:31" s="61" customFormat="1" ht="24" customHeight="1" x14ac:dyDescent="0.2">
      <c r="B36" s="27"/>
      <c r="C36" s="85">
        <v>11</v>
      </c>
      <c r="D36" s="77" t="s">
        <v>6</v>
      </c>
      <c r="E36" s="258"/>
      <c r="F36" s="258"/>
      <c r="G36" s="258"/>
      <c r="H36" s="8">
        <f t="shared" si="7"/>
        <v>0</v>
      </c>
      <c r="I36" s="14">
        <f t="shared" si="8"/>
        <v>0</v>
      </c>
      <c r="J36" s="259"/>
      <c r="K36" s="259"/>
      <c r="L36" s="39">
        <f t="shared" si="9"/>
        <v>0</v>
      </c>
      <c r="M36" s="39">
        <f t="shared" si="0"/>
        <v>0</v>
      </c>
      <c r="N36" s="258">
        <f t="shared" si="1"/>
        <v>0</v>
      </c>
      <c r="O36" s="258">
        <f t="shared" si="2"/>
        <v>0</v>
      </c>
      <c r="P36" s="258">
        <f t="shared" si="3"/>
        <v>0</v>
      </c>
      <c r="Q36" s="258">
        <f t="shared" si="4"/>
        <v>0</v>
      </c>
      <c r="R36" s="5">
        <f t="shared" si="5"/>
        <v>0</v>
      </c>
      <c r="S36" s="573"/>
      <c r="T36" s="574"/>
      <c r="U36" s="27"/>
      <c r="V36" s="382">
        <f>12*$S$6+11</f>
        <v>24311</v>
      </c>
      <c r="W36" s="383" t="e">
        <f t="shared" si="6"/>
        <v>#VALUE!</v>
      </c>
      <c r="X36" s="383">
        <f>IF($K$17="",'Foglio di base'!AH7,IF(W36=0,'Foglio di base'!AH7,'Foglio di base'!AH11))</f>
        <v>6.4</v>
      </c>
      <c r="Y36" s="120" t="str">
        <f>IF((E36+F36+G36)=0,"",11)</f>
        <v/>
      </c>
      <c r="Z36" s="120"/>
      <c r="AA36" s="120"/>
      <c r="AB36" s="121"/>
      <c r="AC36" s="121"/>
      <c r="AD36" s="122"/>
      <c r="AE36" s="122"/>
    </row>
    <row r="37" spans="1:31" s="61" customFormat="1" ht="24" customHeight="1" thickBot="1" x14ac:dyDescent="0.25">
      <c r="B37" s="27"/>
      <c r="C37" s="85">
        <v>12</v>
      </c>
      <c r="D37" s="78" t="s">
        <v>140</v>
      </c>
      <c r="E37" s="258"/>
      <c r="F37" s="258"/>
      <c r="G37" s="258"/>
      <c r="H37" s="8">
        <f t="shared" si="7"/>
        <v>0</v>
      </c>
      <c r="I37" s="90">
        <f t="shared" si="8"/>
        <v>0</v>
      </c>
      <c r="J37" s="259"/>
      <c r="K37" s="259"/>
      <c r="L37" s="39">
        <f t="shared" si="9"/>
        <v>0</v>
      </c>
      <c r="M37" s="39">
        <f t="shared" si="0"/>
        <v>0</v>
      </c>
      <c r="N37" s="258">
        <f t="shared" si="1"/>
        <v>0</v>
      </c>
      <c r="O37" s="258">
        <f t="shared" si="2"/>
        <v>0</v>
      </c>
      <c r="P37" s="258">
        <f t="shared" si="3"/>
        <v>0</v>
      </c>
      <c r="Q37" s="258">
        <f t="shared" si="4"/>
        <v>0</v>
      </c>
      <c r="R37" s="5">
        <f t="shared" si="5"/>
        <v>0</v>
      </c>
      <c r="S37" s="573"/>
      <c r="T37" s="574"/>
      <c r="U37" s="27"/>
      <c r="V37" s="382">
        <f>12*$S$6+12</f>
        <v>24312</v>
      </c>
      <c r="W37" s="383" t="e">
        <f t="shared" si="6"/>
        <v>#VALUE!</v>
      </c>
      <c r="X37" s="383">
        <f>IF($K$17="",'Foglio di base'!AH7,IF(W37=0,'Foglio di base'!AH7,'Foglio di base'!AH11))</f>
        <v>6.4</v>
      </c>
      <c r="Y37" s="120" t="str">
        <f>IF((E37+F37+G37)=0,"",12)</f>
        <v/>
      </c>
      <c r="Z37" s="120"/>
      <c r="AA37" s="120"/>
      <c r="AB37" s="121"/>
      <c r="AC37" s="121"/>
      <c r="AD37" s="122"/>
      <c r="AE37" s="122"/>
    </row>
    <row r="38" spans="1:31" s="66" customFormat="1" ht="16.5" customHeight="1" x14ac:dyDescent="0.2">
      <c r="B38" s="27"/>
      <c r="C38" s="62" t="e">
        <f>IF(M82&gt;=-1,"",IF((E37+F37+G37)&lt;&gt;0,"Al dipendente vanno rimborsati:","Se è l'ultimo versamento del salario, al dipendente vanno rimborsati:"))</f>
        <v>#VALUE!</v>
      </c>
      <c r="D38" s="63"/>
      <c r="E38" s="64"/>
      <c r="F38" s="64"/>
      <c r="G38" s="64"/>
      <c r="H38" s="43"/>
      <c r="I38" s="40"/>
      <c r="J38" s="45" t="e">
        <f>IF(M82&lt;0,"contributi AD pagati in più","")</f>
        <v>#VALUE!</v>
      </c>
      <c r="K38" s="65"/>
      <c r="L38" s="43"/>
      <c r="M38" s="44" t="str">
        <f>IF(K17="","",IF(M82&gt;=-0.05,0,M82))</f>
        <v/>
      </c>
      <c r="N38" s="64"/>
      <c r="O38" s="64"/>
      <c r="P38" s="64"/>
      <c r="Q38" s="64"/>
      <c r="R38" s="43"/>
      <c r="S38" s="579"/>
      <c r="T38" s="579"/>
      <c r="U38" s="27"/>
      <c r="V38" s="208"/>
      <c r="W38" s="209"/>
      <c r="X38" s="120"/>
      <c r="Y38" s="120"/>
      <c r="Z38" s="120"/>
      <c r="AA38" s="120"/>
      <c r="AB38" s="123"/>
      <c r="AC38" s="123"/>
      <c r="AD38" s="124"/>
      <c r="AE38" s="124"/>
    </row>
    <row r="39" spans="1:31" s="66" customFormat="1" ht="16.5" customHeight="1" thickBot="1" x14ac:dyDescent="0.25">
      <c r="B39" s="27"/>
      <c r="C39" s="67" t="str">
        <f>IF(J39="","",IF((E37+F37+G37)&lt;&gt;0,"Al dipendente vanno rimborsati:","Se è l'ultimo versamento del salario, al dipendente vanno rimborsati:"))</f>
        <v/>
      </c>
      <c r="D39" s="68"/>
      <c r="E39" s="69"/>
      <c r="F39" s="69"/>
      <c r="G39" s="69"/>
      <c r="H39" s="40"/>
      <c r="I39" s="40"/>
      <c r="J39" s="42" t="str">
        <f>IF(K17="","",IF(M65&lt;-1,"franchigia per i pensionati",""))</f>
        <v/>
      </c>
      <c r="K39" s="70"/>
      <c r="L39" s="40"/>
      <c r="M39" s="41" t="str">
        <f>IF(K17="","",IF(M65&gt;=-1,0,M65))</f>
        <v/>
      </c>
      <c r="N39" s="69"/>
      <c r="O39" s="69"/>
      <c r="P39" s="69"/>
      <c r="Q39" s="69"/>
      <c r="R39" s="40"/>
      <c r="S39" s="582"/>
      <c r="T39" s="582"/>
      <c r="U39" s="27"/>
      <c r="V39" s="208"/>
      <c r="W39" s="209"/>
      <c r="X39" s="120"/>
      <c r="Y39" s="120"/>
      <c r="Z39" s="120"/>
      <c r="AA39" s="120"/>
      <c r="AB39" s="123"/>
      <c r="AC39" s="123"/>
      <c r="AD39" s="124"/>
      <c r="AE39" s="124"/>
    </row>
    <row r="40" spans="1:31" ht="22.5" customHeight="1" thickBot="1" x14ac:dyDescent="0.25">
      <c r="B40" s="47"/>
      <c r="C40" s="622" t="s">
        <v>159</v>
      </c>
      <c r="D40" s="623"/>
      <c r="E40" s="6">
        <f t="shared" ref="E40:L40" si="10">SUM(E26:E37)</f>
        <v>0</v>
      </c>
      <c r="F40" s="6">
        <f t="shared" si="10"/>
        <v>0</v>
      </c>
      <c r="G40" s="71">
        <f t="shared" si="10"/>
        <v>0</v>
      </c>
      <c r="H40" s="71">
        <f t="shared" si="10"/>
        <v>0</v>
      </c>
      <c r="I40" s="72">
        <f>IF((E40+F40+G40-H40)&lt;0,0,IF(Y17="2b",0,(E40+F40+G40-H40)))</f>
        <v>0</v>
      </c>
      <c r="J40" s="60">
        <f t="shared" si="10"/>
        <v>0</v>
      </c>
      <c r="K40" s="60">
        <f t="shared" si="10"/>
        <v>0</v>
      </c>
      <c r="L40" s="6">
        <f t="shared" si="10"/>
        <v>0</v>
      </c>
      <c r="M40" s="6">
        <f>IF(I40=0,0,SUM(M26:M39))</f>
        <v>0</v>
      </c>
      <c r="N40" s="6">
        <f>SUM(N26:N37)</f>
        <v>0</v>
      </c>
      <c r="O40" s="6">
        <f>SUM(O26:O37)</f>
        <v>0</v>
      </c>
      <c r="P40" s="6">
        <f>SUM(P26:P37)</f>
        <v>0</v>
      </c>
      <c r="Q40" s="6">
        <f>SUM(Q26:Q37)</f>
        <v>0</v>
      </c>
      <c r="R40" s="6">
        <f>L40-SUM(M40:Q40)</f>
        <v>0</v>
      </c>
      <c r="S40" s="573"/>
      <c r="T40" s="574"/>
      <c r="U40" s="47"/>
      <c r="V40" s="210"/>
      <c r="W40" s="120"/>
      <c r="X40" s="120"/>
      <c r="Y40" s="120"/>
      <c r="Z40" s="120"/>
      <c r="AA40" s="120"/>
    </row>
    <row r="41" spans="1:31" ht="9.75" customHeight="1" x14ac:dyDescent="0.25">
      <c r="B41" s="47"/>
      <c r="C41" s="73"/>
      <c r="D41" s="51"/>
      <c r="E41" s="47"/>
      <c r="F41" s="47"/>
      <c r="G41" s="47"/>
      <c r="H41" s="47"/>
      <c r="I41" s="47"/>
      <c r="J41" s="47"/>
      <c r="K41" s="47"/>
      <c r="L41" s="47"/>
      <c r="M41" s="47"/>
      <c r="N41" s="47"/>
      <c r="O41" s="47"/>
      <c r="P41" s="47"/>
      <c r="Q41" s="47"/>
      <c r="R41" s="74"/>
      <c r="S41" s="74"/>
      <c r="T41" s="74"/>
      <c r="U41" s="47"/>
      <c r="W41" s="114" t="e">
        <f>SUM(W26:W40)</f>
        <v>#VALUE!</v>
      </c>
      <c r="X41" s="120">
        <f>IF($K$17="",'Foglio di base'!AH7,IF(W41=0,'Foglio di base'!AH7,'Foglio di base'!AH11))</f>
        <v>6.4</v>
      </c>
      <c r="Y41" s="120"/>
      <c r="Z41" s="120"/>
      <c r="AA41" s="120"/>
    </row>
    <row r="42" spans="1:31" s="103" customFormat="1" ht="15.75" customHeight="1" x14ac:dyDescent="0.2">
      <c r="B42" s="104"/>
      <c r="C42" s="105" t="s">
        <v>160</v>
      </c>
      <c r="D42" s="106"/>
      <c r="E42" s="105"/>
      <c r="F42" s="105"/>
      <c r="G42" s="107"/>
      <c r="H42" s="107"/>
      <c r="I42" s="107"/>
      <c r="J42" s="107"/>
      <c r="K42" s="107"/>
      <c r="L42" s="105"/>
      <c r="M42" s="105" t="s">
        <v>162</v>
      </c>
      <c r="N42" s="105"/>
      <c r="O42" s="105"/>
      <c r="P42" s="105"/>
      <c r="Q42" s="105" t="s">
        <v>163</v>
      </c>
      <c r="R42" s="104"/>
      <c r="S42" s="104"/>
      <c r="T42" s="104"/>
      <c r="U42" s="104"/>
      <c r="V42" s="125"/>
      <c r="W42" s="125" t="s">
        <v>19</v>
      </c>
      <c r="X42" s="125"/>
      <c r="Y42" s="125"/>
      <c r="Z42" s="125"/>
      <c r="AA42" s="125"/>
      <c r="AB42" s="126"/>
      <c r="AC42" s="126"/>
      <c r="AD42" s="125"/>
      <c r="AE42" s="125"/>
    </row>
    <row r="43" spans="1:31" ht="15" customHeight="1" x14ac:dyDescent="0.2">
      <c r="B43" s="47"/>
      <c r="C43" s="616"/>
      <c r="D43" s="617"/>
      <c r="E43" s="617"/>
      <c r="F43" s="617"/>
      <c r="G43" s="617"/>
      <c r="H43" s="617"/>
      <c r="I43" s="617"/>
      <c r="J43" s="617"/>
      <c r="K43" s="618"/>
      <c r="L43" s="49"/>
      <c r="M43" s="600"/>
      <c r="N43" s="601"/>
      <c r="O43" s="47"/>
      <c r="P43" s="47"/>
      <c r="Q43" s="564"/>
      <c r="R43" s="565"/>
      <c r="S43" s="565"/>
      <c r="T43" s="566"/>
      <c r="U43" s="47"/>
    </row>
    <row r="44" spans="1:31" ht="15" customHeight="1" x14ac:dyDescent="0.2">
      <c r="B44" s="47"/>
      <c r="C44" s="619"/>
      <c r="D44" s="620"/>
      <c r="E44" s="620"/>
      <c r="F44" s="620"/>
      <c r="G44" s="620"/>
      <c r="H44" s="620"/>
      <c r="I44" s="620"/>
      <c r="J44" s="620"/>
      <c r="K44" s="621"/>
      <c r="L44" s="49"/>
      <c r="M44" s="602"/>
      <c r="N44" s="603"/>
      <c r="O44" s="47"/>
      <c r="P44" s="47"/>
      <c r="Q44" s="567"/>
      <c r="R44" s="568"/>
      <c r="S44" s="568"/>
      <c r="T44" s="569"/>
      <c r="U44" s="47"/>
    </row>
    <row r="45" spans="1:31" ht="15" customHeight="1" x14ac:dyDescent="0.2">
      <c r="B45" s="47"/>
      <c r="C45" s="576"/>
      <c r="D45" s="577"/>
      <c r="E45" s="577"/>
      <c r="F45" s="577"/>
      <c r="G45" s="577"/>
      <c r="H45" s="577"/>
      <c r="I45" s="577"/>
      <c r="J45" s="577"/>
      <c r="K45" s="578"/>
      <c r="L45" s="47"/>
      <c r="M45" s="604"/>
      <c r="N45" s="605"/>
      <c r="O45" s="47"/>
      <c r="P45" s="47"/>
      <c r="Q45" s="570"/>
      <c r="R45" s="571"/>
      <c r="S45" s="571"/>
      <c r="T45" s="572"/>
      <c r="U45" s="47"/>
    </row>
    <row r="46" spans="1:31" ht="7.5" customHeight="1" x14ac:dyDescent="0.2">
      <c r="B46" s="47"/>
      <c r="C46" s="319"/>
      <c r="D46" s="319"/>
      <c r="E46" s="319"/>
      <c r="F46" s="319"/>
      <c r="G46" s="319"/>
      <c r="H46" s="319"/>
      <c r="I46" s="319"/>
      <c r="J46" s="319"/>
      <c r="K46" s="319"/>
      <c r="L46" s="52"/>
      <c r="M46" s="257"/>
      <c r="N46" s="257"/>
      <c r="O46" s="52"/>
      <c r="P46" s="320"/>
      <c r="Q46" s="320"/>
      <c r="R46" s="320"/>
      <c r="S46" s="320"/>
      <c r="T46" s="320"/>
      <c r="U46" s="47"/>
    </row>
    <row r="47" spans="1:31" ht="11.25" customHeight="1" x14ac:dyDescent="0.2">
      <c r="B47" s="47"/>
      <c r="C47" s="434" t="s">
        <v>216</v>
      </c>
      <c r="D47" s="47"/>
      <c r="E47" s="47"/>
      <c r="F47" s="47"/>
      <c r="G47" s="47"/>
      <c r="H47" s="47"/>
      <c r="I47" s="47"/>
      <c r="J47" s="47"/>
      <c r="K47" s="47"/>
      <c r="L47" s="47"/>
      <c r="M47" s="47"/>
      <c r="N47" s="47"/>
      <c r="O47" s="47"/>
      <c r="P47" s="47"/>
      <c r="Q47" s="47"/>
      <c r="R47" s="47"/>
      <c r="S47" s="47"/>
      <c r="T47" s="447" t="str">
        <f>'Foglio di base'!N43</f>
        <v>© medisuisse 2025</v>
      </c>
      <c r="U47" s="47"/>
    </row>
    <row r="48" spans="1:31" s="79" customFormat="1" ht="2.25" customHeight="1" x14ac:dyDescent="0.2">
      <c r="A48" s="4"/>
      <c r="B48" s="47"/>
      <c r="C48" s="47"/>
      <c r="D48" s="47"/>
      <c r="E48" s="47"/>
      <c r="F48" s="47"/>
      <c r="G48" s="47"/>
      <c r="H48" s="47"/>
      <c r="I48" s="47"/>
      <c r="J48" s="47"/>
      <c r="K48" s="47"/>
      <c r="L48" s="47"/>
      <c r="M48" s="47"/>
      <c r="N48" s="47"/>
      <c r="O48" s="47"/>
      <c r="P48" s="47"/>
      <c r="Q48" s="47"/>
      <c r="R48" s="47"/>
      <c r="S48" s="47"/>
      <c r="T48" s="47"/>
      <c r="U48" s="47"/>
      <c r="V48" s="114"/>
      <c r="W48" s="114"/>
      <c r="X48" s="114"/>
      <c r="Y48" s="114"/>
      <c r="Z48" s="114"/>
      <c r="AA48" s="114"/>
      <c r="AB48" s="115"/>
      <c r="AC48" s="115"/>
      <c r="AD48" s="114"/>
      <c r="AE48" s="127"/>
    </row>
    <row r="49" spans="1:29" s="127" customFormat="1" hidden="1" x14ac:dyDescent="0.2">
      <c r="A49" s="196"/>
      <c r="B49" s="196"/>
      <c r="C49" s="448" t="str">
        <f>K15</f>
        <v/>
      </c>
      <c r="D49" s="196"/>
      <c r="E49" s="196"/>
      <c r="F49" s="196"/>
      <c r="G49" s="196"/>
      <c r="H49" s="196"/>
      <c r="I49" s="196"/>
      <c r="J49" s="196"/>
      <c r="K49" s="196"/>
      <c r="L49" s="196"/>
      <c r="M49" s="196"/>
      <c r="N49" s="196"/>
      <c r="O49" s="196"/>
      <c r="P49" s="196"/>
      <c r="Q49" s="196"/>
      <c r="R49" s="196"/>
      <c r="S49" s="196"/>
      <c r="T49" s="196"/>
      <c r="U49" s="196"/>
      <c r="AB49" s="128"/>
      <c r="AC49" s="128"/>
    </row>
    <row r="50" spans="1:29" s="129" customFormat="1" ht="15" hidden="1" customHeight="1" x14ac:dyDescent="0.2">
      <c r="A50" s="414"/>
      <c r="B50" s="196"/>
      <c r="C50" s="196"/>
      <c r="D50" s="197" t="s">
        <v>24</v>
      </c>
      <c r="E50" s="196"/>
      <c r="F50" s="196"/>
      <c r="G50" s="198" t="s">
        <v>18</v>
      </c>
      <c r="H50" s="196"/>
      <c r="I50" s="196"/>
      <c r="J50" s="196"/>
      <c r="K50" s="196"/>
      <c r="L50" s="196"/>
      <c r="M50" s="196"/>
      <c r="N50" s="196"/>
      <c r="O50" s="196"/>
      <c r="P50" s="196"/>
      <c r="Q50" s="196"/>
      <c r="R50" s="196"/>
      <c r="S50" s="196"/>
      <c r="T50" s="196"/>
      <c r="U50" s="196"/>
      <c r="AB50" s="128"/>
      <c r="AC50" s="128"/>
    </row>
    <row r="51" spans="1:29" s="129" customFormat="1" ht="15" hidden="1" customHeight="1" x14ac:dyDescent="0.2">
      <c r="A51" s="414"/>
      <c r="B51" s="197"/>
      <c r="C51" s="199"/>
      <c r="D51" s="199"/>
      <c r="E51" s="199"/>
      <c r="F51" s="200"/>
      <c r="G51" s="200" t="e">
        <f>IF(W26=0,0,(E26+F26+G26))</f>
        <v>#VALUE!</v>
      </c>
      <c r="H51" s="200" t="e">
        <f>IF(G51&lt;1,0,1400*W26)</f>
        <v>#VALUE!</v>
      </c>
      <c r="I51" s="200" t="e">
        <f>IF((G51-H51)&lt;1,0,(G51-H51))</f>
        <v>#VALUE!</v>
      </c>
      <c r="J51" s="197"/>
      <c r="K51" s="200"/>
      <c r="L51" s="197"/>
      <c r="M51" s="200" t="e">
        <f>IF(W26=0,0,M26)</f>
        <v>#VALUE!</v>
      </c>
      <c r="N51" s="197"/>
      <c r="O51" s="197"/>
      <c r="P51" s="197"/>
      <c r="Q51" s="197"/>
      <c r="R51" s="197"/>
      <c r="S51" s="197"/>
      <c r="T51" s="197"/>
      <c r="U51" s="197"/>
      <c r="AB51" s="128"/>
      <c r="AC51" s="128"/>
    </row>
    <row r="52" spans="1:29" s="129" customFormat="1" ht="15" hidden="1" customHeight="1" x14ac:dyDescent="0.2">
      <c r="A52" s="414"/>
      <c r="B52" s="197"/>
      <c r="C52" s="127"/>
      <c r="D52" s="127"/>
      <c r="E52" s="127"/>
      <c r="F52" s="200"/>
      <c r="G52" s="200" t="e">
        <f t="shared" ref="G52:G62" si="11">IF(W27=0,0,(E27+F27+G27))</f>
        <v>#VALUE!</v>
      </c>
      <c r="H52" s="200" t="e">
        <f t="shared" ref="H52:H62" si="12">IF(G52&lt;1,0,1400*W27)</f>
        <v>#VALUE!</v>
      </c>
      <c r="I52" s="200" t="e">
        <f t="shared" ref="I52:I62" si="13">IF((G52-H52)&lt;1,0,(G52-H52))</f>
        <v>#VALUE!</v>
      </c>
      <c r="J52" s="197"/>
      <c r="K52" s="201"/>
      <c r="L52" s="202"/>
      <c r="M52" s="200" t="e">
        <f t="shared" ref="M52:M62" si="14">IF(W27=0,0,M27)</f>
        <v>#VALUE!</v>
      </c>
      <c r="N52" s="203"/>
      <c r="O52" s="197"/>
      <c r="P52" s="197"/>
      <c r="Q52" s="197"/>
      <c r="R52" s="197"/>
      <c r="S52" s="197"/>
      <c r="T52" s="197"/>
      <c r="U52" s="197"/>
      <c r="AB52" s="128"/>
      <c r="AC52" s="128"/>
    </row>
    <row r="53" spans="1:29" s="129" customFormat="1" ht="15" hidden="1" customHeight="1" x14ac:dyDescent="0.2">
      <c r="A53" s="414"/>
      <c r="B53" s="197"/>
      <c r="C53" s="127"/>
      <c r="D53" s="127"/>
      <c r="E53" s="127"/>
      <c r="F53" s="200"/>
      <c r="G53" s="200" t="e">
        <f t="shared" si="11"/>
        <v>#VALUE!</v>
      </c>
      <c r="H53" s="200" t="e">
        <f t="shared" si="12"/>
        <v>#VALUE!</v>
      </c>
      <c r="I53" s="200" t="e">
        <f t="shared" si="13"/>
        <v>#VALUE!</v>
      </c>
      <c r="J53" s="197"/>
      <c r="K53" s="201"/>
      <c r="L53" s="202"/>
      <c r="M53" s="200" t="e">
        <f t="shared" si="14"/>
        <v>#VALUE!</v>
      </c>
      <c r="N53" s="203"/>
      <c r="O53" s="197"/>
      <c r="P53" s="197"/>
      <c r="Q53" s="197"/>
      <c r="R53" s="197"/>
      <c r="S53" s="197"/>
      <c r="T53" s="197"/>
      <c r="U53" s="197"/>
      <c r="AB53" s="128"/>
      <c r="AC53" s="128"/>
    </row>
    <row r="54" spans="1:29" s="129" customFormat="1" ht="15" hidden="1" customHeight="1" x14ac:dyDescent="0.2">
      <c r="A54" s="414"/>
      <c r="B54" s="197"/>
      <c r="C54" s="127"/>
      <c r="D54" s="127" t="str">
        <f>MID($C$49,2,1)</f>
        <v/>
      </c>
      <c r="E54" s="127"/>
      <c r="F54" s="200"/>
      <c r="G54" s="200" t="e">
        <f t="shared" si="11"/>
        <v>#VALUE!</v>
      </c>
      <c r="H54" s="200" t="e">
        <f t="shared" si="12"/>
        <v>#VALUE!</v>
      </c>
      <c r="I54" s="200" t="e">
        <f t="shared" si="13"/>
        <v>#VALUE!</v>
      </c>
      <c r="J54" s="197"/>
      <c r="K54" s="201"/>
      <c r="L54" s="202"/>
      <c r="M54" s="200" t="e">
        <f t="shared" si="14"/>
        <v>#VALUE!</v>
      </c>
      <c r="N54" s="204"/>
      <c r="O54" s="197"/>
      <c r="P54" s="197"/>
      <c r="Q54" s="197"/>
      <c r="R54" s="197"/>
      <c r="S54" s="197"/>
      <c r="T54" s="197"/>
      <c r="U54" s="197"/>
      <c r="AB54" s="128"/>
      <c r="AC54" s="128"/>
    </row>
    <row r="55" spans="1:29" s="129" customFormat="1" ht="15" hidden="1" customHeight="1" x14ac:dyDescent="0.2">
      <c r="A55" s="414"/>
      <c r="B55" s="197"/>
      <c r="C55" s="127"/>
      <c r="D55" s="127"/>
      <c r="E55" s="127"/>
      <c r="F55" s="200"/>
      <c r="G55" s="200" t="e">
        <f t="shared" si="11"/>
        <v>#VALUE!</v>
      </c>
      <c r="H55" s="200" t="e">
        <f t="shared" si="12"/>
        <v>#VALUE!</v>
      </c>
      <c r="I55" s="200" t="e">
        <f t="shared" si="13"/>
        <v>#VALUE!</v>
      </c>
      <c r="J55" s="197"/>
      <c r="K55" s="201"/>
      <c r="L55" s="197"/>
      <c r="M55" s="200" t="e">
        <f t="shared" si="14"/>
        <v>#VALUE!</v>
      </c>
      <c r="N55" s="197"/>
      <c r="O55" s="197"/>
      <c r="P55" s="197"/>
      <c r="Q55" s="197"/>
      <c r="R55" s="197"/>
      <c r="S55" s="197"/>
      <c r="T55" s="197"/>
      <c r="U55" s="197"/>
      <c r="AB55" s="128"/>
      <c r="AC55" s="128"/>
    </row>
    <row r="56" spans="1:29" s="129" customFormat="1" ht="15" hidden="1" customHeight="1" x14ac:dyDescent="0.2">
      <c r="A56" s="414"/>
      <c r="B56" s="197"/>
      <c r="C56" s="127"/>
      <c r="D56" s="127"/>
      <c r="E56" s="127"/>
      <c r="F56" s="200"/>
      <c r="G56" s="200" t="e">
        <f t="shared" si="11"/>
        <v>#VALUE!</v>
      </c>
      <c r="H56" s="200" t="e">
        <f t="shared" si="12"/>
        <v>#VALUE!</v>
      </c>
      <c r="I56" s="200" t="e">
        <f t="shared" si="13"/>
        <v>#VALUE!</v>
      </c>
      <c r="J56" s="197"/>
      <c r="K56" s="201"/>
      <c r="L56" s="197"/>
      <c r="M56" s="200" t="e">
        <f t="shared" si="14"/>
        <v>#VALUE!</v>
      </c>
      <c r="N56" s="197"/>
      <c r="O56" s="197"/>
      <c r="P56" s="197"/>
      <c r="Q56" s="197"/>
      <c r="R56" s="197"/>
      <c r="S56" s="197"/>
      <c r="T56" s="197"/>
      <c r="U56" s="197"/>
      <c r="AB56" s="128"/>
      <c r="AC56" s="128"/>
    </row>
    <row r="57" spans="1:29" s="129" customFormat="1" ht="15" hidden="1" customHeight="1" x14ac:dyDescent="0.2">
      <c r="A57" s="414"/>
      <c r="B57" s="197"/>
      <c r="C57" s="127"/>
      <c r="D57" s="127"/>
      <c r="E57" s="127"/>
      <c r="F57" s="200"/>
      <c r="G57" s="200" t="e">
        <f t="shared" si="11"/>
        <v>#VALUE!</v>
      </c>
      <c r="H57" s="200" t="e">
        <f t="shared" si="12"/>
        <v>#VALUE!</v>
      </c>
      <c r="I57" s="200" t="e">
        <f t="shared" si="13"/>
        <v>#VALUE!</v>
      </c>
      <c r="J57" s="197"/>
      <c r="K57" s="201"/>
      <c r="L57" s="197"/>
      <c r="M57" s="200" t="e">
        <f t="shared" si="14"/>
        <v>#VALUE!</v>
      </c>
      <c r="N57" s="197"/>
      <c r="O57" s="197"/>
      <c r="P57" s="197"/>
      <c r="Q57" s="197"/>
      <c r="R57" s="197"/>
      <c r="S57" s="197"/>
      <c r="T57" s="197"/>
      <c r="U57" s="197"/>
      <c r="AB57" s="128"/>
      <c r="AC57" s="128"/>
    </row>
    <row r="58" spans="1:29" s="129" customFormat="1" ht="15" hidden="1" customHeight="1" x14ac:dyDescent="0.2">
      <c r="A58" s="414"/>
      <c r="B58" s="197"/>
      <c r="C58" s="127"/>
      <c r="D58" s="127"/>
      <c r="E58" s="127"/>
      <c r="F58" s="200"/>
      <c r="G58" s="200" t="e">
        <f t="shared" si="11"/>
        <v>#VALUE!</v>
      </c>
      <c r="H58" s="200" t="e">
        <f t="shared" si="12"/>
        <v>#VALUE!</v>
      </c>
      <c r="I58" s="200" t="e">
        <f t="shared" si="13"/>
        <v>#VALUE!</v>
      </c>
      <c r="J58" s="197"/>
      <c r="K58" s="201"/>
      <c r="L58" s="197"/>
      <c r="M58" s="200" t="e">
        <f t="shared" si="14"/>
        <v>#VALUE!</v>
      </c>
      <c r="N58" s="197"/>
      <c r="O58" s="197"/>
      <c r="P58" s="197"/>
      <c r="Q58" s="197"/>
      <c r="R58" s="197"/>
      <c r="S58" s="197"/>
      <c r="T58" s="197"/>
      <c r="U58" s="197"/>
      <c r="AB58" s="128"/>
      <c r="AC58" s="128"/>
    </row>
    <row r="59" spans="1:29" s="129" customFormat="1" ht="15" hidden="1" customHeight="1" x14ac:dyDescent="0.2">
      <c r="A59" s="414"/>
      <c r="B59" s="197"/>
      <c r="C59" s="127"/>
      <c r="D59" s="127"/>
      <c r="E59" s="127"/>
      <c r="F59" s="200"/>
      <c r="G59" s="200" t="e">
        <f t="shared" si="11"/>
        <v>#VALUE!</v>
      </c>
      <c r="H59" s="200" t="e">
        <f t="shared" si="12"/>
        <v>#VALUE!</v>
      </c>
      <c r="I59" s="200" t="e">
        <f t="shared" si="13"/>
        <v>#VALUE!</v>
      </c>
      <c r="J59" s="197"/>
      <c r="K59" s="201"/>
      <c r="L59" s="197"/>
      <c r="M59" s="200" t="e">
        <f t="shared" si="14"/>
        <v>#VALUE!</v>
      </c>
      <c r="N59" s="197"/>
      <c r="O59" s="197"/>
      <c r="P59" s="197"/>
      <c r="Q59" s="197"/>
      <c r="R59" s="197"/>
      <c r="S59" s="197"/>
      <c r="T59" s="197"/>
      <c r="U59" s="197"/>
      <c r="AB59" s="128"/>
      <c r="AC59" s="128"/>
    </row>
    <row r="60" spans="1:29" s="129" customFormat="1" ht="15" hidden="1" customHeight="1" x14ac:dyDescent="0.2">
      <c r="A60" s="414"/>
      <c r="B60" s="197"/>
      <c r="C60" s="127"/>
      <c r="D60" s="127"/>
      <c r="E60" s="127"/>
      <c r="F60" s="200"/>
      <c r="G60" s="200" t="e">
        <f t="shared" si="11"/>
        <v>#VALUE!</v>
      </c>
      <c r="H60" s="200" t="e">
        <f t="shared" si="12"/>
        <v>#VALUE!</v>
      </c>
      <c r="I60" s="200" t="e">
        <f t="shared" si="13"/>
        <v>#VALUE!</v>
      </c>
      <c r="J60" s="197"/>
      <c r="K60" s="201"/>
      <c r="L60" s="197"/>
      <c r="M60" s="200" t="e">
        <f t="shared" si="14"/>
        <v>#VALUE!</v>
      </c>
      <c r="N60" s="197"/>
      <c r="O60" s="197"/>
      <c r="P60" s="197"/>
      <c r="Q60" s="197"/>
      <c r="R60" s="197"/>
      <c r="S60" s="197"/>
      <c r="T60" s="197"/>
      <c r="U60" s="197"/>
      <c r="AB60" s="128"/>
      <c r="AC60" s="128"/>
    </row>
    <row r="61" spans="1:29" s="129" customFormat="1" ht="15" hidden="1" customHeight="1" x14ac:dyDescent="0.2">
      <c r="A61" s="414"/>
      <c r="B61" s="197"/>
      <c r="C61" s="127"/>
      <c r="D61" s="127"/>
      <c r="E61" s="127"/>
      <c r="F61" s="200"/>
      <c r="G61" s="200" t="e">
        <f t="shared" si="11"/>
        <v>#VALUE!</v>
      </c>
      <c r="H61" s="200" t="e">
        <f t="shared" si="12"/>
        <v>#VALUE!</v>
      </c>
      <c r="I61" s="200" t="e">
        <f t="shared" si="13"/>
        <v>#VALUE!</v>
      </c>
      <c r="J61" s="197"/>
      <c r="K61" s="201"/>
      <c r="L61" s="197"/>
      <c r="M61" s="200" t="e">
        <f t="shared" si="14"/>
        <v>#VALUE!</v>
      </c>
      <c r="N61" s="197"/>
      <c r="O61" s="197"/>
      <c r="P61" s="197"/>
      <c r="Q61" s="197"/>
      <c r="R61" s="197"/>
      <c r="S61" s="197"/>
      <c r="T61" s="197"/>
      <c r="U61" s="197"/>
      <c r="AB61" s="128"/>
      <c r="AC61" s="128"/>
    </row>
    <row r="62" spans="1:29" s="129" customFormat="1" ht="15" hidden="1" customHeight="1" x14ac:dyDescent="0.2">
      <c r="A62" s="414"/>
      <c r="B62" s="197"/>
      <c r="C62" s="127"/>
      <c r="D62" s="127"/>
      <c r="E62" s="127"/>
      <c r="F62" s="200"/>
      <c r="G62" s="200" t="e">
        <f t="shared" si="11"/>
        <v>#VALUE!</v>
      </c>
      <c r="H62" s="200" t="e">
        <f t="shared" si="12"/>
        <v>#VALUE!</v>
      </c>
      <c r="I62" s="200" t="e">
        <f t="shared" si="13"/>
        <v>#VALUE!</v>
      </c>
      <c r="J62" s="197"/>
      <c r="K62" s="201"/>
      <c r="L62" s="197"/>
      <c r="M62" s="200" t="e">
        <f t="shared" si="14"/>
        <v>#VALUE!</v>
      </c>
      <c r="N62" s="197"/>
      <c r="O62" s="197"/>
      <c r="P62" s="197"/>
      <c r="Q62" s="197"/>
      <c r="R62" s="197"/>
      <c r="S62" s="197"/>
      <c r="T62" s="197"/>
      <c r="U62" s="197"/>
      <c r="AB62" s="128"/>
      <c r="AC62" s="128"/>
    </row>
    <row r="63" spans="1:29" s="129" customFormat="1" ht="15" hidden="1" customHeight="1" x14ac:dyDescent="0.2">
      <c r="A63" s="414"/>
      <c r="B63" s="197"/>
      <c r="C63" s="127"/>
      <c r="D63" s="127"/>
      <c r="E63" s="127"/>
      <c r="F63" s="197"/>
      <c r="G63" s="200" t="e">
        <f>SUM(G51:G62)</f>
        <v>#VALUE!</v>
      </c>
      <c r="H63" s="200" t="e">
        <f>SUM(H51:H62)</f>
        <v>#VALUE!</v>
      </c>
      <c r="I63" s="200" t="e">
        <f>SUM(I51:I62)</f>
        <v>#VALUE!</v>
      </c>
      <c r="J63" s="197"/>
      <c r="K63" s="201"/>
      <c r="L63" s="197"/>
      <c r="M63" s="200" t="e">
        <f>SUM(M51:M62)</f>
        <v>#VALUE!</v>
      </c>
      <c r="N63" s="197" t="s">
        <v>20</v>
      </c>
      <c r="O63" s="197"/>
      <c r="P63" s="197"/>
      <c r="Q63" s="197"/>
      <c r="R63" s="197"/>
      <c r="S63" s="197"/>
      <c r="T63" s="197"/>
      <c r="U63" s="197"/>
      <c r="AB63" s="128"/>
      <c r="AC63" s="128"/>
    </row>
    <row r="64" spans="1:29" s="129" customFormat="1" ht="15" hidden="1" customHeight="1" x14ac:dyDescent="0.2">
      <c r="A64" s="414"/>
      <c r="B64" s="197"/>
      <c r="C64" s="127"/>
      <c r="D64" s="127"/>
      <c r="E64" s="127"/>
      <c r="F64" s="197"/>
      <c r="G64" s="200"/>
      <c r="H64" s="197" t="e">
        <f>H63/1400</f>
        <v>#VALUE!</v>
      </c>
      <c r="I64" s="201" t="e">
        <f>IF((G63-H63)&lt;0,0,(G63-H63))</f>
        <v>#VALUE!</v>
      </c>
      <c r="J64" s="197"/>
      <c r="K64" s="201"/>
      <c r="L64" s="197"/>
      <c r="M64" s="200" t="e">
        <f>I64*'Foglio di base'!AH11%</f>
        <v>#VALUE!</v>
      </c>
      <c r="N64" s="197" t="s">
        <v>21</v>
      </c>
      <c r="O64" s="197"/>
      <c r="P64" s="197"/>
      <c r="Q64" s="197"/>
      <c r="R64" s="197"/>
      <c r="S64" s="197"/>
      <c r="T64" s="197"/>
      <c r="U64" s="197"/>
      <c r="AB64" s="128"/>
      <c r="AC64" s="128"/>
    </row>
    <row r="65" spans="1:29" s="127" customFormat="1" hidden="1" x14ac:dyDescent="0.2">
      <c r="A65" s="415"/>
      <c r="B65" s="197"/>
      <c r="F65" s="197"/>
      <c r="G65" s="197"/>
      <c r="H65" s="197"/>
      <c r="I65" s="201"/>
      <c r="J65" s="197"/>
      <c r="K65" s="197"/>
      <c r="L65" s="197"/>
      <c r="M65" s="200" t="e">
        <f>ROUND((M64-M63)/5,2)*5</f>
        <v>#VALUE!</v>
      </c>
      <c r="N65" s="197" t="s">
        <v>23</v>
      </c>
      <c r="O65" s="197"/>
      <c r="P65" s="197"/>
      <c r="Q65" s="197"/>
      <c r="R65" s="197"/>
      <c r="S65" s="197"/>
      <c r="T65" s="197"/>
      <c r="U65" s="197"/>
      <c r="AB65" s="128"/>
      <c r="AC65" s="128"/>
    </row>
    <row r="66" spans="1:29" s="127" customFormat="1" hidden="1" x14ac:dyDescent="0.2">
      <c r="A66" s="415"/>
      <c r="B66" s="196"/>
      <c r="F66" s="196"/>
      <c r="G66" s="196"/>
      <c r="H66" s="196"/>
      <c r="I66" s="196"/>
      <c r="J66" s="196"/>
      <c r="K66" s="196"/>
      <c r="L66" s="196"/>
      <c r="M66" s="196"/>
      <c r="N66" s="196"/>
      <c r="O66" s="196"/>
      <c r="P66" s="196"/>
      <c r="Q66" s="196"/>
      <c r="R66" s="196"/>
      <c r="S66" s="196"/>
      <c r="T66" s="196"/>
      <c r="U66" s="196"/>
      <c r="AB66" s="128"/>
      <c r="AC66" s="128"/>
    </row>
    <row r="67" spans="1:29" s="129" customFormat="1" ht="15" hidden="1" customHeight="1" x14ac:dyDescent="0.2">
      <c r="A67" s="414"/>
      <c r="B67" s="196"/>
      <c r="C67" s="127"/>
      <c r="D67" s="127"/>
      <c r="E67" s="127"/>
      <c r="F67" s="196"/>
      <c r="G67" s="198" t="s">
        <v>18</v>
      </c>
      <c r="H67" s="198" t="s">
        <v>27</v>
      </c>
      <c r="I67" s="196"/>
      <c r="J67" s="196"/>
      <c r="K67" s="196"/>
      <c r="L67" s="196"/>
      <c r="M67" s="196"/>
      <c r="N67" s="196"/>
      <c r="O67" s="196"/>
      <c r="P67" s="196"/>
      <c r="Q67" s="196"/>
      <c r="R67" s="196"/>
      <c r="S67" s="196"/>
      <c r="T67" s="196"/>
      <c r="U67" s="196"/>
      <c r="AB67" s="128"/>
      <c r="AC67" s="128"/>
    </row>
    <row r="68" spans="1:29" s="129" customFormat="1" ht="15" hidden="1" customHeight="1" x14ac:dyDescent="0.2">
      <c r="A68" s="414"/>
      <c r="B68" s="197"/>
      <c r="C68" s="127"/>
      <c r="D68" s="127"/>
      <c r="E68" s="127"/>
      <c r="F68" s="200"/>
      <c r="G68" s="200" t="e">
        <f>IF(W26=1,0,(E26+F26+G26))</f>
        <v>#VALUE!</v>
      </c>
      <c r="H68" s="205" t="e">
        <f>IF(G68&gt;0,1,0)</f>
        <v>#VALUE!</v>
      </c>
      <c r="I68" s="200" t="e">
        <f>G68</f>
        <v>#VALUE!</v>
      </c>
      <c r="J68" s="197"/>
      <c r="K68" s="200"/>
      <c r="L68" s="197"/>
      <c r="M68" s="200" t="e">
        <f>I68*1.1%</f>
        <v>#VALUE!</v>
      </c>
      <c r="N68" s="197"/>
      <c r="O68" s="197"/>
      <c r="P68" s="197"/>
      <c r="Q68" s="197"/>
      <c r="R68" s="197"/>
      <c r="S68" s="197"/>
      <c r="T68" s="197"/>
      <c r="U68" s="197"/>
      <c r="AB68" s="128"/>
      <c r="AC68" s="128"/>
    </row>
    <row r="69" spans="1:29" s="129" customFormat="1" ht="15" hidden="1" customHeight="1" x14ac:dyDescent="0.2">
      <c r="A69" s="414"/>
      <c r="B69" s="197"/>
      <c r="C69" s="127"/>
      <c r="D69" s="127"/>
      <c r="E69" s="127"/>
      <c r="F69" s="200"/>
      <c r="G69" s="200" t="e">
        <f t="shared" ref="G69:G79" si="15">IF(W27=1,0,(E27+F27+G27))</f>
        <v>#VALUE!</v>
      </c>
      <c r="H69" s="205" t="e">
        <f t="shared" ref="H69:H79" si="16">IF(G69&gt;0,1,0)</f>
        <v>#VALUE!</v>
      </c>
      <c r="I69" s="200" t="e">
        <f t="shared" ref="I69:I79" si="17">G69</f>
        <v>#VALUE!</v>
      </c>
      <c r="J69" s="197"/>
      <c r="K69" s="201"/>
      <c r="L69" s="202"/>
      <c r="M69" s="200" t="e">
        <f t="shared" ref="M69:M79" si="18">I69*1.1%</f>
        <v>#VALUE!</v>
      </c>
      <c r="N69" s="203"/>
      <c r="O69" s="197"/>
      <c r="P69" s="197"/>
      <c r="Q69" s="197"/>
      <c r="R69" s="197"/>
      <c r="S69" s="197"/>
      <c r="T69" s="197"/>
      <c r="U69" s="197"/>
      <c r="AB69" s="128"/>
      <c r="AC69" s="128"/>
    </row>
    <row r="70" spans="1:29" s="129" customFormat="1" ht="15" hidden="1" customHeight="1" x14ac:dyDescent="0.2">
      <c r="A70" s="414"/>
      <c r="B70" s="197"/>
      <c r="C70" s="127"/>
      <c r="D70" s="127"/>
      <c r="E70" s="127"/>
      <c r="F70" s="200"/>
      <c r="G70" s="200" t="e">
        <f t="shared" si="15"/>
        <v>#VALUE!</v>
      </c>
      <c r="H70" s="205" t="e">
        <f t="shared" si="16"/>
        <v>#VALUE!</v>
      </c>
      <c r="I70" s="200" t="e">
        <f t="shared" si="17"/>
        <v>#VALUE!</v>
      </c>
      <c r="J70" s="197"/>
      <c r="K70" s="201"/>
      <c r="L70" s="202"/>
      <c r="M70" s="200" t="e">
        <f t="shared" si="18"/>
        <v>#VALUE!</v>
      </c>
      <c r="N70" s="203"/>
      <c r="O70" s="197"/>
      <c r="P70" s="197"/>
      <c r="Q70" s="197"/>
      <c r="R70" s="197"/>
      <c r="S70" s="197"/>
      <c r="T70" s="197"/>
      <c r="U70" s="197"/>
      <c r="AB70" s="128"/>
      <c r="AC70" s="128"/>
    </row>
    <row r="71" spans="1:29" s="129" customFormat="1" ht="15" hidden="1" customHeight="1" x14ac:dyDescent="0.2">
      <c r="A71" s="414"/>
      <c r="B71" s="197"/>
      <c r="C71" s="127"/>
      <c r="D71" s="127"/>
      <c r="E71" s="127"/>
      <c r="F71" s="200"/>
      <c r="G71" s="200" t="e">
        <f t="shared" si="15"/>
        <v>#VALUE!</v>
      </c>
      <c r="H71" s="205" t="e">
        <f t="shared" si="16"/>
        <v>#VALUE!</v>
      </c>
      <c r="I71" s="200" t="e">
        <f t="shared" si="17"/>
        <v>#VALUE!</v>
      </c>
      <c r="J71" s="197"/>
      <c r="K71" s="201"/>
      <c r="L71" s="202"/>
      <c r="M71" s="200" t="e">
        <f t="shared" si="18"/>
        <v>#VALUE!</v>
      </c>
      <c r="N71" s="204"/>
      <c r="O71" s="197"/>
      <c r="P71" s="197"/>
      <c r="Q71" s="197"/>
      <c r="R71" s="197"/>
      <c r="S71" s="197"/>
      <c r="T71" s="197"/>
      <c r="U71" s="197"/>
      <c r="AB71" s="128"/>
      <c r="AC71" s="128"/>
    </row>
    <row r="72" spans="1:29" s="129" customFormat="1" ht="15" hidden="1" customHeight="1" x14ac:dyDescent="0.2">
      <c r="A72" s="414"/>
      <c r="B72" s="197"/>
      <c r="C72" s="127"/>
      <c r="D72" s="127"/>
      <c r="E72" s="127"/>
      <c r="F72" s="200"/>
      <c r="G72" s="200" t="e">
        <f t="shared" si="15"/>
        <v>#VALUE!</v>
      </c>
      <c r="H72" s="205" t="e">
        <f t="shared" si="16"/>
        <v>#VALUE!</v>
      </c>
      <c r="I72" s="200" t="e">
        <f t="shared" si="17"/>
        <v>#VALUE!</v>
      </c>
      <c r="J72" s="197"/>
      <c r="K72" s="201"/>
      <c r="L72" s="197"/>
      <c r="M72" s="200" t="e">
        <f t="shared" si="18"/>
        <v>#VALUE!</v>
      </c>
      <c r="N72" s="197"/>
      <c r="O72" s="197"/>
      <c r="P72" s="197"/>
      <c r="Q72" s="197"/>
      <c r="R72" s="197"/>
      <c r="S72" s="197"/>
      <c r="T72" s="197"/>
      <c r="U72" s="197"/>
      <c r="AB72" s="128"/>
      <c r="AC72" s="128"/>
    </row>
    <row r="73" spans="1:29" s="129" customFormat="1" ht="15" hidden="1" customHeight="1" x14ac:dyDescent="0.2">
      <c r="A73" s="414"/>
      <c r="B73" s="197"/>
      <c r="C73" s="127"/>
      <c r="D73" s="127"/>
      <c r="E73" s="127"/>
      <c r="F73" s="200"/>
      <c r="G73" s="200" t="e">
        <f t="shared" si="15"/>
        <v>#VALUE!</v>
      </c>
      <c r="H73" s="205" t="e">
        <f t="shared" si="16"/>
        <v>#VALUE!</v>
      </c>
      <c r="I73" s="200" t="e">
        <f t="shared" si="17"/>
        <v>#VALUE!</v>
      </c>
      <c r="J73" s="197"/>
      <c r="K73" s="201"/>
      <c r="L73" s="197"/>
      <c r="M73" s="200" t="e">
        <f t="shared" si="18"/>
        <v>#VALUE!</v>
      </c>
      <c r="N73" s="197"/>
      <c r="O73" s="197"/>
      <c r="P73" s="197"/>
      <c r="Q73" s="197"/>
      <c r="R73" s="197"/>
      <c r="S73" s="197"/>
      <c r="T73" s="197"/>
      <c r="U73" s="197"/>
      <c r="AB73" s="128"/>
      <c r="AC73" s="128"/>
    </row>
    <row r="74" spans="1:29" s="129" customFormat="1" ht="15" hidden="1" customHeight="1" x14ac:dyDescent="0.2">
      <c r="A74" s="414"/>
      <c r="B74" s="197"/>
      <c r="C74" s="127"/>
      <c r="D74" s="127"/>
      <c r="E74" s="127"/>
      <c r="F74" s="200"/>
      <c r="G74" s="200" t="e">
        <f t="shared" si="15"/>
        <v>#VALUE!</v>
      </c>
      <c r="H74" s="205" t="e">
        <f t="shared" si="16"/>
        <v>#VALUE!</v>
      </c>
      <c r="I74" s="200" t="e">
        <f t="shared" si="17"/>
        <v>#VALUE!</v>
      </c>
      <c r="J74" s="197"/>
      <c r="K74" s="201"/>
      <c r="L74" s="197"/>
      <c r="M74" s="200" t="e">
        <f t="shared" si="18"/>
        <v>#VALUE!</v>
      </c>
      <c r="N74" s="197"/>
      <c r="O74" s="197"/>
      <c r="P74" s="197"/>
      <c r="Q74" s="197"/>
      <c r="R74" s="197"/>
      <c r="S74" s="197"/>
      <c r="T74" s="197"/>
      <c r="U74" s="197"/>
      <c r="AB74" s="128"/>
      <c r="AC74" s="128"/>
    </row>
    <row r="75" spans="1:29" s="129" customFormat="1" ht="15" hidden="1" customHeight="1" x14ac:dyDescent="0.2">
      <c r="A75" s="414"/>
      <c r="B75" s="197"/>
      <c r="C75" s="127"/>
      <c r="D75" s="127"/>
      <c r="E75" s="127"/>
      <c r="F75" s="200"/>
      <c r="G75" s="200" t="e">
        <f t="shared" si="15"/>
        <v>#VALUE!</v>
      </c>
      <c r="H75" s="205" t="e">
        <f t="shared" si="16"/>
        <v>#VALUE!</v>
      </c>
      <c r="I75" s="200" t="e">
        <f t="shared" si="17"/>
        <v>#VALUE!</v>
      </c>
      <c r="J75" s="197"/>
      <c r="K75" s="201"/>
      <c r="L75" s="197"/>
      <c r="M75" s="200" t="e">
        <f t="shared" si="18"/>
        <v>#VALUE!</v>
      </c>
      <c r="N75" s="197"/>
      <c r="O75" s="197"/>
      <c r="P75" s="197"/>
      <c r="Q75" s="197"/>
      <c r="R75" s="197"/>
      <c r="S75" s="197"/>
      <c r="T75" s="197"/>
      <c r="U75" s="197"/>
      <c r="AB75" s="128"/>
      <c r="AC75" s="128"/>
    </row>
    <row r="76" spans="1:29" s="129" customFormat="1" ht="15" hidden="1" customHeight="1" x14ac:dyDescent="0.2">
      <c r="A76" s="414"/>
      <c r="B76" s="197"/>
      <c r="C76" s="127"/>
      <c r="D76" s="127"/>
      <c r="E76" s="127"/>
      <c r="F76" s="200"/>
      <c r="G76" s="200" t="e">
        <f t="shared" si="15"/>
        <v>#VALUE!</v>
      </c>
      <c r="H76" s="205" t="e">
        <f t="shared" si="16"/>
        <v>#VALUE!</v>
      </c>
      <c r="I76" s="200" t="e">
        <f t="shared" si="17"/>
        <v>#VALUE!</v>
      </c>
      <c r="J76" s="197"/>
      <c r="K76" s="201"/>
      <c r="L76" s="197"/>
      <c r="M76" s="200" t="e">
        <f t="shared" si="18"/>
        <v>#VALUE!</v>
      </c>
      <c r="N76" s="197"/>
      <c r="O76" s="197"/>
      <c r="P76" s="197"/>
      <c r="Q76" s="197"/>
      <c r="R76" s="197"/>
      <c r="S76" s="197"/>
      <c r="T76" s="197"/>
      <c r="U76" s="197"/>
      <c r="AB76" s="128"/>
      <c r="AC76" s="128"/>
    </row>
    <row r="77" spans="1:29" s="129" customFormat="1" ht="15" hidden="1" customHeight="1" x14ac:dyDescent="0.2">
      <c r="A77" s="414"/>
      <c r="B77" s="197"/>
      <c r="C77" s="127"/>
      <c r="D77" s="127"/>
      <c r="E77" s="127"/>
      <c r="F77" s="200"/>
      <c r="G77" s="200" t="e">
        <f t="shared" si="15"/>
        <v>#VALUE!</v>
      </c>
      <c r="H77" s="205" t="e">
        <f t="shared" si="16"/>
        <v>#VALUE!</v>
      </c>
      <c r="I77" s="200" t="e">
        <f t="shared" si="17"/>
        <v>#VALUE!</v>
      </c>
      <c r="J77" s="197"/>
      <c r="K77" s="201"/>
      <c r="L77" s="197"/>
      <c r="M77" s="200" t="e">
        <f t="shared" si="18"/>
        <v>#VALUE!</v>
      </c>
      <c r="N77" s="197"/>
      <c r="O77" s="197"/>
      <c r="P77" s="197"/>
      <c r="Q77" s="197"/>
      <c r="R77" s="197"/>
      <c r="S77" s="197"/>
      <c r="T77" s="197"/>
      <c r="U77" s="197"/>
      <c r="AB77" s="128"/>
      <c r="AC77" s="128"/>
    </row>
    <row r="78" spans="1:29" s="129" customFormat="1" ht="15" hidden="1" customHeight="1" x14ac:dyDescent="0.2">
      <c r="A78" s="414"/>
      <c r="B78" s="197"/>
      <c r="C78" s="127"/>
      <c r="D78" s="127"/>
      <c r="E78" s="127"/>
      <c r="F78" s="200"/>
      <c r="G78" s="200" t="e">
        <f t="shared" si="15"/>
        <v>#VALUE!</v>
      </c>
      <c r="H78" s="205" t="e">
        <f t="shared" si="16"/>
        <v>#VALUE!</v>
      </c>
      <c r="I78" s="200" t="e">
        <f t="shared" si="17"/>
        <v>#VALUE!</v>
      </c>
      <c r="J78" s="197"/>
      <c r="K78" s="201"/>
      <c r="L78" s="197"/>
      <c r="M78" s="200" t="e">
        <f t="shared" si="18"/>
        <v>#VALUE!</v>
      </c>
      <c r="N78" s="197"/>
      <c r="O78" s="197"/>
      <c r="P78" s="197"/>
      <c r="Q78" s="197"/>
      <c r="R78" s="197"/>
      <c r="S78" s="197"/>
      <c r="T78" s="197"/>
      <c r="U78" s="197"/>
      <c r="AB78" s="128"/>
      <c r="AC78" s="128"/>
    </row>
    <row r="79" spans="1:29" s="129" customFormat="1" ht="15" hidden="1" customHeight="1" x14ac:dyDescent="0.2">
      <c r="A79" s="414"/>
      <c r="B79" s="197"/>
      <c r="C79" s="127"/>
      <c r="D79" s="127"/>
      <c r="E79" s="127"/>
      <c r="F79" s="200"/>
      <c r="G79" s="200" t="e">
        <f t="shared" si="15"/>
        <v>#VALUE!</v>
      </c>
      <c r="H79" s="205" t="e">
        <f t="shared" si="16"/>
        <v>#VALUE!</v>
      </c>
      <c r="I79" s="200" t="e">
        <f t="shared" si="17"/>
        <v>#VALUE!</v>
      </c>
      <c r="J79" s="197"/>
      <c r="K79" s="201"/>
      <c r="L79" s="197"/>
      <c r="M79" s="200" t="e">
        <f t="shared" si="18"/>
        <v>#VALUE!</v>
      </c>
      <c r="N79" s="197"/>
      <c r="O79" s="197"/>
      <c r="P79" s="197"/>
      <c r="Q79" s="197"/>
      <c r="R79" s="197"/>
      <c r="S79" s="197"/>
      <c r="T79" s="197"/>
      <c r="U79" s="197"/>
      <c r="AB79" s="128"/>
      <c r="AC79" s="128"/>
    </row>
    <row r="80" spans="1:29" s="129" customFormat="1" ht="15" hidden="1" customHeight="1" x14ac:dyDescent="0.2">
      <c r="A80" s="414"/>
      <c r="B80" s="197"/>
      <c r="C80" s="127"/>
      <c r="D80" s="127"/>
      <c r="E80" s="127"/>
      <c r="F80" s="197"/>
      <c r="G80" s="200"/>
      <c r="H80" s="205"/>
      <c r="I80" s="200" t="e">
        <f>SUM(I68:I79)</f>
        <v>#VALUE!</v>
      </c>
      <c r="J80" s="197"/>
      <c r="K80" s="201"/>
      <c r="L80" s="197"/>
      <c r="M80" s="200" t="e">
        <f>SUM(M68:M79)</f>
        <v>#VALUE!</v>
      </c>
      <c r="N80" s="197" t="s">
        <v>25</v>
      </c>
      <c r="O80" s="197"/>
      <c r="P80" s="197"/>
      <c r="Q80" s="197"/>
      <c r="R80" s="197"/>
      <c r="S80" s="197"/>
      <c r="T80" s="197"/>
      <c r="U80" s="197"/>
      <c r="AB80" s="128"/>
      <c r="AC80" s="128"/>
    </row>
    <row r="81" spans="1:29" s="129" customFormat="1" ht="15" hidden="1" customHeight="1" x14ac:dyDescent="0.2">
      <c r="A81" s="414"/>
      <c r="B81" s="197"/>
      <c r="C81" s="127"/>
      <c r="D81" s="127"/>
      <c r="E81" s="127"/>
      <c r="F81" s="197"/>
      <c r="G81" s="200"/>
      <c r="H81" s="205" t="e">
        <f>SUM(H68:H79)</f>
        <v>#VALUE!</v>
      </c>
      <c r="I81" s="200" t="e">
        <f>148200/12*H81</f>
        <v>#VALUE!</v>
      </c>
      <c r="J81" s="197" t="s">
        <v>28</v>
      </c>
      <c r="K81" s="201"/>
      <c r="L81" s="197"/>
      <c r="M81" s="200" t="e">
        <f>I81*1.1%</f>
        <v>#VALUE!</v>
      </c>
      <c r="N81" s="197" t="s">
        <v>26</v>
      </c>
      <c r="O81" s="197"/>
      <c r="P81" s="197"/>
      <c r="Q81" s="197"/>
      <c r="R81" s="197"/>
      <c r="S81" s="197"/>
      <c r="T81" s="197"/>
      <c r="U81" s="197"/>
      <c r="AB81" s="128"/>
      <c r="AC81" s="128"/>
    </row>
    <row r="82" spans="1:29" s="127" customFormat="1" hidden="1" x14ac:dyDescent="0.2">
      <c r="A82" s="415"/>
      <c r="B82" s="197"/>
      <c r="F82" s="197"/>
      <c r="G82" s="197"/>
      <c r="H82" s="129"/>
      <c r="I82" s="201"/>
      <c r="J82" s="197"/>
      <c r="K82" s="197"/>
      <c r="L82" s="197"/>
      <c r="M82" s="200" t="e">
        <f>ROUND((M81-M80)/5,2)*5</f>
        <v>#VALUE!</v>
      </c>
      <c r="N82" s="197" t="s">
        <v>22</v>
      </c>
      <c r="O82" s="197"/>
      <c r="P82" s="197"/>
      <c r="Q82" s="197"/>
      <c r="R82" s="197"/>
      <c r="S82" s="197"/>
      <c r="T82" s="197"/>
      <c r="U82" s="197"/>
      <c r="AB82" s="128"/>
      <c r="AC82" s="128"/>
    </row>
    <row r="83" spans="1:29" s="127" customFormat="1" x14ac:dyDescent="0.2">
      <c r="A83" s="196"/>
      <c r="B83" s="196"/>
      <c r="F83" s="196"/>
      <c r="G83" s="196"/>
      <c r="H83" s="196"/>
      <c r="I83" s="196"/>
      <c r="J83" s="196"/>
      <c r="K83" s="196"/>
      <c r="L83" s="196"/>
      <c r="M83" s="196"/>
      <c r="N83" s="196"/>
      <c r="O83" s="196"/>
      <c r="P83" s="196"/>
      <c r="Q83" s="196"/>
      <c r="R83" s="196"/>
      <c r="AB83" s="128"/>
      <c r="AC83" s="128"/>
    </row>
    <row r="84" spans="1:29" s="127" customFormat="1" x14ac:dyDescent="0.2">
      <c r="A84" s="196"/>
      <c r="B84" s="196"/>
      <c r="F84" s="196"/>
      <c r="G84" s="196"/>
      <c r="H84" s="196"/>
      <c r="I84" s="196"/>
      <c r="J84" s="196"/>
      <c r="K84" s="196"/>
      <c r="L84" s="196"/>
      <c r="M84" s="196"/>
      <c r="N84" s="196"/>
      <c r="O84" s="196"/>
      <c r="P84" s="196"/>
      <c r="Q84" s="196"/>
      <c r="R84" s="196"/>
      <c r="AB84" s="128"/>
      <c r="AC84" s="128"/>
    </row>
    <row r="85" spans="1:29" s="127" customFormat="1" x14ac:dyDescent="0.2">
      <c r="B85" s="196"/>
      <c r="F85" s="196"/>
      <c r="G85" s="196"/>
      <c r="H85" s="196"/>
      <c r="I85" s="196"/>
      <c r="J85" s="196"/>
      <c r="K85" s="196"/>
      <c r="L85" s="196"/>
      <c r="M85" s="196"/>
      <c r="N85" s="196"/>
      <c r="O85" s="196"/>
      <c r="P85" s="196"/>
      <c r="Q85" s="196"/>
      <c r="R85" s="196"/>
      <c r="AB85" s="128"/>
      <c r="AC85" s="128"/>
    </row>
    <row r="86" spans="1:29" s="127" customFormat="1" x14ac:dyDescent="0.2">
      <c r="AB86" s="128"/>
      <c r="AC86" s="128"/>
    </row>
    <row r="87" spans="1:29" s="127" customFormat="1" x14ac:dyDescent="0.2">
      <c r="AB87" s="128"/>
      <c r="AC87" s="128"/>
    </row>
    <row r="88" spans="1:29" s="127" customFormat="1" x14ac:dyDescent="0.2">
      <c r="AB88" s="128"/>
      <c r="AC88" s="128"/>
    </row>
    <row r="89" spans="1:29" s="127" customFormat="1" x14ac:dyDescent="0.2">
      <c r="AB89" s="128"/>
      <c r="AC89" s="128"/>
    </row>
    <row r="90" spans="1:29" s="127" customFormat="1" x14ac:dyDescent="0.2">
      <c r="AB90" s="128"/>
      <c r="AC90" s="128"/>
    </row>
    <row r="91" spans="1:29" s="127" customFormat="1" x14ac:dyDescent="0.2">
      <c r="AB91" s="128"/>
      <c r="AC91" s="128"/>
    </row>
    <row r="92" spans="1:29" s="127" customFormat="1" x14ac:dyDescent="0.2">
      <c r="AB92" s="128"/>
      <c r="AC92" s="128"/>
    </row>
    <row r="93" spans="1:29" s="127" customFormat="1" x14ac:dyDescent="0.2">
      <c r="AB93" s="128"/>
      <c r="AC93" s="128"/>
    </row>
    <row r="94" spans="1:29" s="127" customFormat="1" x14ac:dyDescent="0.2">
      <c r="AB94" s="128"/>
      <c r="AC94" s="128"/>
    </row>
    <row r="95" spans="1:29" s="127" customFormat="1" x14ac:dyDescent="0.2">
      <c r="AB95" s="128"/>
      <c r="AC95" s="128"/>
    </row>
    <row r="96" spans="1:29" s="127" customFormat="1" x14ac:dyDescent="0.2">
      <c r="AB96" s="128"/>
      <c r="AC96" s="128"/>
    </row>
    <row r="97" spans="4:31" s="79" customFormat="1" x14ac:dyDescent="0.2">
      <c r="D97" s="195"/>
      <c r="V97" s="114"/>
      <c r="W97" s="114"/>
      <c r="X97" s="114"/>
      <c r="Y97" s="114"/>
      <c r="Z97" s="114"/>
      <c r="AA97" s="114"/>
      <c r="AB97" s="115"/>
      <c r="AC97" s="115"/>
      <c r="AD97" s="127"/>
      <c r="AE97" s="127"/>
    </row>
    <row r="98" spans="4:31" s="79" customFormat="1" x14ac:dyDescent="0.2">
      <c r="D98" s="195"/>
      <c r="V98" s="114"/>
      <c r="W98" s="114"/>
      <c r="X98" s="114"/>
      <c r="Y98" s="114"/>
      <c r="Z98" s="114"/>
      <c r="AA98" s="114"/>
      <c r="AB98" s="115"/>
      <c r="AC98" s="115"/>
      <c r="AD98" s="127"/>
      <c r="AE98" s="127"/>
    </row>
    <row r="99" spans="4:31" s="79" customFormat="1" x14ac:dyDescent="0.2">
      <c r="D99" s="195"/>
      <c r="E99" s="195"/>
      <c r="V99" s="114"/>
      <c r="W99" s="114"/>
      <c r="X99" s="114"/>
      <c r="Y99" s="114"/>
      <c r="Z99" s="114"/>
      <c r="AA99" s="114"/>
      <c r="AB99" s="115"/>
      <c r="AC99" s="115"/>
      <c r="AD99" s="127"/>
      <c r="AE99" s="127"/>
    </row>
    <row r="100" spans="4:31" s="79" customFormat="1" x14ac:dyDescent="0.2">
      <c r="V100" s="114"/>
      <c r="W100" s="114"/>
      <c r="X100" s="114"/>
      <c r="Y100" s="114"/>
      <c r="Z100" s="114"/>
      <c r="AA100" s="114"/>
      <c r="AB100" s="115"/>
      <c r="AC100" s="115"/>
      <c r="AD100" s="127"/>
      <c r="AE100" s="127"/>
    </row>
    <row r="101" spans="4:31" s="79" customFormat="1" x14ac:dyDescent="0.2">
      <c r="V101" s="114"/>
      <c r="W101" s="114"/>
      <c r="X101" s="114"/>
      <c r="Y101" s="114"/>
      <c r="Z101" s="114"/>
      <c r="AA101" s="114"/>
      <c r="AB101" s="115"/>
      <c r="AC101" s="115"/>
      <c r="AD101" s="127"/>
      <c r="AE101" s="127"/>
    </row>
    <row r="102" spans="4:31" s="79" customFormat="1" x14ac:dyDescent="0.2">
      <c r="V102" s="114"/>
      <c r="W102" s="114"/>
      <c r="X102" s="114"/>
      <c r="Y102" s="114"/>
      <c r="Z102" s="114"/>
      <c r="AA102" s="114"/>
      <c r="AB102" s="115"/>
      <c r="AC102" s="115"/>
      <c r="AD102" s="127"/>
      <c r="AE102" s="127"/>
    </row>
    <row r="103" spans="4:31" s="79" customFormat="1" x14ac:dyDescent="0.2">
      <c r="V103" s="114"/>
      <c r="W103" s="114"/>
      <c r="X103" s="114"/>
      <c r="Y103" s="114"/>
      <c r="Z103" s="114"/>
      <c r="AA103" s="114"/>
      <c r="AB103" s="115"/>
      <c r="AC103" s="115"/>
      <c r="AD103" s="127"/>
      <c r="AE103" s="127"/>
    </row>
  </sheetData>
  <sheetProtection algorithmName="SHA-512" hashValue="6RJuWhc7NQoM9xKluWqtDtBJ1JJ8ztsH5ET9XThjq2my9V5XK33BGN67K/wW76F6t/BMlwgKYZOn361gwddWiw==" saltValue="IzcqgO7ug1XpapMRqsqMEg==" spinCount="100000" sheet="1" selectLockedCells="1"/>
  <mergeCells count="60">
    <mergeCell ref="M43:N45"/>
    <mergeCell ref="C22:D24"/>
    <mergeCell ref="G22:G24"/>
    <mergeCell ref="H22:H24"/>
    <mergeCell ref="J22:J24"/>
    <mergeCell ref="K22:K24"/>
    <mergeCell ref="C43:K43"/>
    <mergeCell ref="C44:K44"/>
    <mergeCell ref="C40:D40"/>
    <mergeCell ref="E22:F22"/>
    <mergeCell ref="E23:E24"/>
    <mergeCell ref="F23:F24"/>
    <mergeCell ref="A3:L4"/>
    <mergeCell ref="S6:T6"/>
    <mergeCell ref="C20:F20"/>
    <mergeCell ref="F8:H8"/>
    <mergeCell ref="C10:E10"/>
    <mergeCell ref="K13:M13"/>
    <mergeCell ref="M8:T8"/>
    <mergeCell ref="C19:G19"/>
    <mergeCell ref="N13:T13"/>
    <mergeCell ref="N15:T15"/>
    <mergeCell ref="N17:T17"/>
    <mergeCell ref="N19:T19"/>
    <mergeCell ref="K15:M15"/>
    <mergeCell ref="C13:G14"/>
    <mergeCell ref="C17:G18"/>
    <mergeCell ref="K17:M17"/>
    <mergeCell ref="S33:T33"/>
    <mergeCell ref="S27:T27"/>
    <mergeCell ref="S39:T39"/>
    <mergeCell ref="I22:I23"/>
    <mergeCell ref="R22:R23"/>
    <mergeCell ref="M22:M23"/>
    <mergeCell ref="L22:L23"/>
    <mergeCell ref="N22:N23"/>
    <mergeCell ref="O22:O23"/>
    <mergeCell ref="P22:P23"/>
    <mergeCell ref="Q43:T45"/>
    <mergeCell ref="S35:T35"/>
    <mergeCell ref="S34:T34"/>
    <mergeCell ref="S29:T29"/>
    <mergeCell ref="C25:D25"/>
    <mergeCell ref="C45:K45"/>
    <mergeCell ref="S40:T40"/>
    <mergeCell ref="S38:T38"/>
    <mergeCell ref="S36:T36"/>
    <mergeCell ref="S37:T37"/>
    <mergeCell ref="S25:T25"/>
    <mergeCell ref="S26:T26"/>
    <mergeCell ref="S28:T28"/>
    <mergeCell ref="S30:T30"/>
    <mergeCell ref="S32:T32"/>
    <mergeCell ref="S31:T31"/>
    <mergeCell ref="I6:O6"/>
    <mergeCell ref="C15:G16"/>
    <mergeCell ref="F11:G11"/>
    <mergeCell ref="Q22:Q23"/>
    <mergeCell ref="S22:T24"/>
    <mergeCell ref="K11:M11"/>
  </mergeCells>
  <phoneticPr fontId="0" type="noConversion"/>
  <conditionalFormatting sqref="Q8:R8">
    <cfRule type="expression" dxfId="248" priority="12" stopIfTrue="1">
      <formula>W17=1</formula>
    </cfRule>
  </conditionalFormatting>
  <conditionalFormatting sqref="S8:T8">
    <cfRule type="expression" dxfId="247" priority="13" stopIfTrue="1">
      <formula>AB17=1</formula>
    </cfRule>
  </conditionalFormatting>
  <conditionalFormatting sqref="E40:O40 H38:J39 L26:M39 Q40:R40 R26:R39 H26:I37">
    <cfRule type="cellIs" dxfId="246" priority="10" stopIfTrue="1" operator="equal">
      <formula>0</formula>
    </cfRule>
  </conditionalFormatting>
  <conditionalFormatting sqref="G10">
    <cfRule type="cellIs" priority="11" stopIfTrue="1" operator="equal">
      <formula>0</formula>
    </cfRule>
  </conditionalFormatting>
  <conditionalFormatting sqref="N8:O8">
    <cfRule type="expression" dxfId="245" priority="28" stopIfTrue="1">
      <formula>U17=1</formula>
    </cfRule>
  </conditionalFormatting>
  <conditionalFormatting sqref="P8">
    <cfRule type="expression" dxfId="244" priority="9" stopIfTrue="1">
      <formula>V17=1</formula>
    </cfRule>
  </conditionalFormatting>
  <conditionalFormatting sqref="P40">
    <cfRule type="cellIs" dxfId="243" priority="8" stopIfTrue="1" operator="equal">
      <formula>0</formula>
    </cfRule>
  </conditionalFormatting>
  <conditionalFormatting sqref="N26:N37">
    <cfRule type="cellIs" dxfId="242" priority="5" stopIfTrue="1" operator="equal">
      <formula>0</formula>
    </cfRule>
    <cfRule type="expression" dxfId="241" priority="6" stopIfTrue="1">
      <formula>$N$24&lt;&gt;""</formula>
    </cfRule>
  </conditionalFormatting>
  <conditionalFormatting sqref="O26:Q37">
    <cfRule type="cellIs" dxfId="240" priority="3" stopIfTrue="1" operator="equal">
      <formula>0</formula>
    </cfRule>
    <cfRule type="expression" dxfId="239" priority="4" stopIfTrue="1">
      <formula>$N$24&lt;&gt;""</formula>
    </cfRule>
  </conditionalFormatting>
  <conditionalFormatting sqref="M8">
    <cfRule type="expression" dxfId="238" priority="30" stopIfTrue="1">
      <formula>N17=1</formula>
    </cfRule>
  </conditionalFormatting>
  <conditionalFormatting sqref="C38 J38">
    <cfRule type="expression" dxfId="237" priority="1" stopIfTrue="1">
      <formula>$E$40+$F$40+$G$40=0</formula>
    </cfRule>
  </conditionalFormatting>
  <printOptions horizontalCentered="1"/>
  <pageMargins left="0.15748031496062992" right="0.15748031496062992" top="0.19685039370078741" bottom="0.19685039370078741" header="0.78740157480314965" footer="0.51181102362204722"/>
  <pageSetup paperSize="9" scale="76" orientation="landscape" r:id="rId1"/>
  <headerFooter alignWithMargins="0"/>
  <customProperties>
    <customPr name="SSCSheetTrackingNo" r:id="rId2"/>
  </customProperties>
  <ignoredErrors>
    <ignoredError sqref="E40:G40 Q40 N40:O40" formulaRange="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CC"/>
    <pageSetUpPr fitToPage="1"/>
  </sheetPr>
  <dimension ref="A1:AE103"/>
  <sheetViews>
    <sheetView showGridLines="0" showRowColHeaders="0" zoomScaleNormal="100" workbookViewId="0">
      <selection activeCell="E26" sqref="E26"/>
    </sheetView>
  </sheetViews>
  <sheetFormatPr baseColWidth="10" defaultRowHeight="15" x14ac:dyDescent="0.2"/>
  <cols>
    <col min="1" max="1" width="5.42578125" style="28" customWidth="1"/>
    <col min="2" max="2" width="2.42578125" style="28" customWidth="1"/>
    <col min="3" max="3" width="3" style="28" customWidth="1"/>
    <col min="4" max="4" width="6.5703125" style="28" customWidth="1"/>
    <col min="5" max="5" width="12.28515625" style="28" customWidth="1"/>
    <col min="6" max="6" width="13.7109375" style="28" customWidth="1"/>
    <col min="7" max="7" width="11.7109375" style="28" customWidth="1"/>
    <col min="8" max="8" width="10.140625" style="28" customWidth="1"/>
    <col min="9" max="9" width="12.85546875" style="28" customWidth="1"/>
    <col min="10" max="10" width="11.28515625" style="28" customWidth="1"/>
    <col min="11" max="11" width="11.42578125" style="28"/>
    <col min="12" max="12" width="11" style="28" customWidth="1"/>
    <col min="13" max="13" width="10.5703125" style="28" customWidth="1"/>
    <col min="14" max="14" width="11.5703125" style="28" customWidth="1"/>
    <col min="15" max="16" width="12.140625" style="28" customWidth="1"/>
    <col min="17" max="17" width="10.7109375" style="28" customWidth="1"/>
    <col min="18" max="18" width="13.7109375" style="28" customWidth="1"/>
    <col min="19" max="19" width="3.28515625" style="28" customWidth="1"/>
    <col min="20" max="20" width="9.140625" style="28" customWidth="1"/>
    <col min="21" max="21" width="2.42578125" style="28" customWidth="1"/>
    <col min="22" max="22" width="11.42578125" style="114" hidden="1" customWidth="1"/>
    <col min="23" max="23" width="8.42578125" style="114" hidden="1" customWidth="1"/>
    <col min="24" max="24" width="11.42578125" style="114" hidden="1" customWidth="1"/>
    <col min="25" max="27" width="6" style="114" hidden="1" customWidth="1"/>
    <col min="28" max="29" width="11.42578125" style="115" hidden="1" customWidth="1"/>
    <col min="30" max="30" width="11.42578125" style="114" customWidth="1"/>
    <col min="31" max="31" width="11.42578125" style="114"/>
    <col min="32" max="16384" width="11.42578125" style="28"/>
  </cols>
  <sheetData>
    <row r="1" spans="1:29" s="1" customFormat="1" ht="15.75" customHeight="1" x14ac:dyDescent="0.2">
      <c r="M1" s="211"/>
      <c r="N1" s="211"/>
      <c r="O1" s="211"/>
      <c r="P1" s="211"/>
      <c r="Q1" s="211"/>
      <c r="R1" s="211"/>
      <c r="S1" s="211"/>
      <c r="T1" s="211"/>
      <c r="U1" s="211"/>
      <c r="V1" s="412"/>
      <c r="W1" s="412"/>
      <c r="X1" s="412"/>
      <c r="Y1" s="412"/>
      <c r="Z1" s="412"/>
      <c r="AA1" s="412"/>
      <c r="AB1" s="412"/>
      <c r="AC1" s="413"/>
    </row>
    <row r="2" spans="1:29" s="1" customFormat="1" ht="3.75" customHeight="1" x14ac:dyDescent="0.2">
      <c r="B2" s="16"/>
      <c r="C2" s="16"/>
      <c r="D2" s="16"/>
      <c r="E2" s="16"/>
      <c r="F2" s="16"/>
      <c r="G2" s="16"/>
      <c r="H2" s="16"/>
      <c r="I2" s="16"/>
      <c r="J2" s="16"/>
      <c r="K2" s="16"/>
      <c r="L2" s="16"/>
      <c r="M2" s="335"/>
      <c r="N2" s="335"/>
      <c r="O2" s="335"/>
      <c r="P2" s="335"/>
      <c r="Q2" s="335"/>
      <c r="R2" s="335"/>
      <c r="S2" s="335"/>
      <c r="T2" s="335"/>
      <c r="U2" s="336"/>
      <c r="V2" s="211"/>
      <c r="W2" s="211"/>
      <c r="X2" s="211"/>
      <c r="Y2" s="211"/>
      <c r="Z2" s="211"/>
      <c r="AA2" s="211"/>
      <c r="AB2" s="211"/>
    </row>
    <row r="3" spans="1:29" s="1" customFormat="1" ht="8.25" customHeight="1" x14ac:dyDescent="0.2">
      <c r="A3" s="508" t="s">
        <v>215</v>
      </c>
      <c r="B3" s="508"/>
      <c r="C3" s="508"/>
      <c r="D3" s="508"/>
      <c r="E3" s="508"/>
      <c r="F3" s="508"/>
      <c r="G3" s="508"/>
      <c r="H3" s="508"/>
      <c r="I3" s="508"/>
      <c r="J3" s="508"/>
      <c r="K3" s="508"/>
      <c r="L3" s="508"/>
      <c r="M3" s="335"/>
      <c r="N3" s="335"/>
      <c r="O3" s="335"/>
      <c r="P3" s="335"/>
      <c r="Q3" s="335"/>
      <c r="R3" s="335"/>
      <c r="S3" s="335"/>
      <c r="T3" s="335"/>
      <c r="U3" s="336"/>
      <c r="V3" s="211"/>
      <c r="W3" s="211"/>
      <c r="X3" s="211"/>
      <c r="Y3" s="211"/>
      <c r="Z3" s="211"/>
      <c r="AA3" s="211"/>
      <c r="AB3" s="211"/>
    </row>
    <row r="4" spans="1:29" s="1" customFormat="1" ht="9.75" customHeight="1" x14ac:dyDescent="0.2">
      <c r="A4" s="508"/>
      <c r="B4" s="508"/>
      <c r="C4" s="508"/>
      <c r="D4" s="508"/>
      <c r="E4" s="508"/>
      <c r="F4" s="508"/>
      <c r="G4" s="508"/>
      <c r="H4" s="508"/>
      <c r="I4" s="508"/>
      <c r="J4" s="508"/>
      <c r="K4" s="508"/>
      <c r="L4" s="508"/>
      <c r="M4" s="335"/>
      <c r="N4" s="335"/>
      <c r="O4" s="335"/>
      <c r="P4" s="335"/>
      <c r="Q4" s="335"/>
      <c r="R4" s="335"/>
      <c r="S4" s="335"/>
      <c r="T4" s="335"/>
      <c r="U4" s="336"/>
      <c r="V4" s="211"/>
      <c r="W4" s="211"/>
      <c r="X4" s="211"/>
      <c r="Y4" s="211"/>
      <c r="Z4" s="211"/>
      <c r="AA4" s="211"/>
      <c r="AB4" s="211"/>
    </row>
    <row r="5" spans="1:29" ht="6.75" customHeight="1" x14ac:dyDescent="0.2">
      <c r="B5" s="47"/>
      <c r="C5" s="47"/>
      <c r="D5" s="47"/>
      <c r="E5" s="47"/>
      <c r="F5" s="47"/>
      <c r="G5" s="47"/>
      <c r="H5" s="47"/>
      <c r="I5" s="47"/>
      <c r="J5" s="47"/>
      <c r="K5" s="47"/>
      <c r="L5" s="47"/>
      <c r="M5" s="47"/>
      <c r="N5" s="47"/>
      <c r="O5" s="47"/>
      <c r="P5" s="47"/>
      <c r="Q5" s="47"/>
      <c r="R5" s="47"/>
      <c r="S5" s="47"/>
      <c r="T5" s="47"/>
      <c r="U5" s="47"/>
      <c r="V5" s="116"/>
      <c r="W5" s="116"/>
      <c r="X5" s="116"/>
      <c r="Y5" s="116"/>
      <c r="Z5" s="116"/>
      <c r="AA5" s="116"/>
    </row>
    <row r="6" spans="1:29" ht="29.25" customHeight="1" x14ac:dyDescent="0.35">
      <c r="B6" s="47"/>
      <c r="C6" s="46" t="s">
        <v>217</v>
      </c>
      <c r="D6" s="47"/>
      <c r="E6" s="47"/>
      <c r="F6" s="47"/>
      <c r="G6" s="238"/>
      <c r="H6" s="47"/>
      <c r="I6" s="626" t="str">
        <f>IF(SUM(Y26:Y37)=0,"",IF(MAX(Y26:Y37)-MIN(Y26:Y37)&gt;COUNTIF(Y26:Y37,"&gt;0")-1,"Pagamento interrotto del salario. Si prega di utilizzare due schede dei salari!",""))</f>
        <v/>
      </c>
      <c r="J6" s="626"/>
      <c r="K6" s="626"/>
      <c r="L6" s="626"/>
      <c r="M6" s="626"/>
      <c r="N6" s="626"/>
      <c r="O6" s="626"/>
      <c r="P6" s="342"/>
      <c r="Q6" s="342"/>
      <c r="R6" s="342"/>
      <c r="S6" s="548">
        <f>Notifica!J8</f>
        <v>2025</v>
      </c>
      <c r="T6" s="548"/>
      <c r="U6" s="47"/>
      <c r="V6" s="116"/>
      <c r="W6" s="116"/>
      <c r="X6" s="116"/>
      <c r="Y6" s="116"/>
      <c r="Z6" s="116"/>
      <c r="AA6" s="116"/>
    </row>
    <row r="7" spans="1:29" ht="15" customHeight="1" x14ac:dyDescent="0.2">
      <c r="B7" s="47"/>
      <c r="C7" s="47"/>
      <c r="D7" s="47"/>
      <c r="E7" s="47"/>
      <c r="F7" s="47"/>
      <c r="G7" s="47"/>
      <c r="H7" s="47"/>
      <c r="I7" s="47"/>
      <c r="J7" s="47"/>
      <c r="K7" s="47"/>
      <c r="L7" s="47"/>
      <c r="M7" s="47"/>
      <c r="N7" s="47"/>
      <c r="O7" s="47"/>
      <c r="P7" s="47"/>
      <c r="Q7" s="47"/>
      <c r="R7" s="47"/>
      <c r="S7" s="113"/>
      <c r="T7" s="50"/>
      <c r="U7" s="47"/>
      <c r="V7" s="116">
        <f>IF(K19="uomo",1,2)</f>
        <v>2</v>
      </c>
      <c r="W7" s="116" t="str">
        <f>IF(V7=1,"M","F")</f>
        <v>F</v>
      </c>
      <c r="X7" s="116"/>
      <c r="Y7" s="116"/>
      <c r="Z7" s="116"/>
      <c r="AA7" s="116"/>
    </row>
    <row r="8" spans="1:29" ht="18" customHeight="1" x14ac:dyDescent="0.3">
      <c r="B8" s="47"/>
      <c r="C8" s="51" t="s">
        <v>158</v>
      </c>
      <c r="D8" s="47"/>
      <c r="E8" s="47"/>
      <c r="F8" s="590"/>
      <c r="G8" s="590"/>
      <c r="H8" s="590"/>
      <c r="I8" s="51" t="s">
        <v>126</v>
      </c>
      <c r="J8" s="47"/>
      <c r="K8" s="47"/>
      <c r="L8" s="47"/>
      <c r="M8" s="594"/>
      <c r="N8" s="594"/>
      <c r="O8" s="594"/>
      <c r="P8" s="594"/>
      <c r="Q8" s="594"/>
      <c r="R8" s="594"/>
      <c r="S8" s="594"/>
      <c r="T8" s="594"/>
      <c r="U8" s="47"/>
      <c r="V8" s="206" t="e">
        <f>YEAR(K17)*12+MONTH(K17)</f>
        <v>#VALUE!</v>
      </c>
      <c r="W8" s="116" t="s">
        <v>14</v>
      </c>
      <c r="X8" s="116"/>
      <c r="Y8" s="116"/>
      <c r="Z8" s="116"/>
      <c r="AA8" s="116"/>
    </row>
    <row r="9" spans="1:29" ht="7.5" customHeight="1" x14ac:dyDescent="0.2">
      <c r="B9" s="47"/>
      <c r="C9" s="22"/>
      <c r="D9" s="22"/>
      <c r="E9" s="22"/>
      <c r="F9" s="22"/>
      <c r="G9" s="22"/>
      <c r="H9" s="47"/>
      <c r="I9" s="22"/>
      <c r="J9" s="22"/>
      <c r="K9" s="22"/>
      <c r="L9" s="22"/>
      <c r="M9" s="22"/>
      <c r="N9" s="22"/>
      <c r="O9" s="22"/>
      <c r="P9" s="22"/>
      <c r="Q9" s="22"/>
      <c r="R9" s="111"/>
      <c r="S9" s="111"/>
      <c r="T9" s="22"/>
      <c r="U9" s="47"/>
      <c r="V9" s="206" t="e">
        <f>IF(V7=1,(V8+65*12),IF(YEAR(K17)&lt;1961,V8+64*12,IF(YEAR(K17)=1961,V8+64*12+3,IF(YEAR(K17)=1962,V8+64*12+6,IF(YEAR(K17)=1963,V8+64*12+9,V8+65*12)))))</f>
        <v>#VALUE!</v>
      </c>
      <c r="W9" s="116" t="s">
        <v>15</v>
      </c>
      <c r="X9" s="116"/>
      <c r="Y9" s="116"/>
      <c r="Z9" s="116"/>
      <c r="AA9" s="116"/>
    </row>
    <row r="10" spans="1:29" ht="19.5" customHeight="1" x14ac:dyDescent="0.2">
      <c r="B10" s="47"/>
      <c r="C10" s="591"/>
      <c r="D10" s="592"/>
      <c r="E10" s="592"/>
      <c r="F10" s="316"/>
      <c r="G10" s="317"/>
      <c r="H10" s="47"/>
      <c r="I10" s="47"/>
      <c r="J10" s="47"/>
      <c r="K10" s="47"/>
      <c r="L10" s="47"/>
      <c r="M10" s="47"/>
      <c r="N10" s="47"/>
      <c r="O10" s="47"/>
      <c r="P10" s="47"/>
      <c r="Q10" s="47"/>
      <c r="R10" s="47"/>
      <c r="S10" s="47"/>
      <c r="T10" s="47"/>
      <c r="U10" s="47"/>
      <c r="V10" s="116"/>
      <c r="W10" s="116"/>
      <c r="X10" s="116"/>
      <c r="Y10" s="116"/>
      <c r="Z10" s="116"/>
      <c r="AA10" s="116"/>
    </row>
    <row r="11" spans="1:29" ht="15.75" customHeight="1" x14ac:dyDescent="0.2">
      <c r="B11" s="47"/>
      <c r="C11" s="369" t="str">
        <f>IF('Foglio di base'!$E$7="","","N° cont. ")</f>
        <v/>
      </c>
      <c r="D11" s="369"/>
      <c r="E11" s="370" t="str">
        <f>IF('Foglio di base'!$E$7="","",'Foglio di base'!$E$7)</f>
        <v/>
      </c>
      <c r="F11" s="369"/>
      <c r="G11" s="369"/>
      <c r="H11" s="47"/>
      <c r="I11" s="86" t="s">
        <v>127</v>
      </c>
      <c r="J11" s="52"/>
      <c r="K11" s="554" t="str">
        <f>IF('Foglio di base'!$D$25="","",'Foglio di base'!$D$25)</f>
        <v/>
      </c>
      <c r="L11" s="554"/>
      <c r="M11" s="554"/>
      <c r="N11" s="410"/>
      <c r="O11" s="410"/>
      <c r="P11" s="410"/>
      <c r="Q11" s="410"/>
      <c r="R11" s="409"/>
      <c r="S11" s="409"/>
      <c r="T11" s="409"/>
      <c r="U11" s="47"/>
      <c r="V11" s="116"/>
      <c r="W11" s="116"/>
      <c r="X11" s="116"/>
      <c r="Y11" s="116"/>
      <c r="Z11" s="116"/>
      <c r="AA11" s="116"/>
    </row>
    <row r="12" spans="1:29" ht="6" customHeight="1" x14ac:dyDescent="0.2">
      <c r="B12" s="47"/>
      <c r="C12" s="314"/>
      <c r="D12" s="314"/>
      <c r="E12" s="314"/>
      <c r="F12" s="314"/>
      <c r="G12" s="314"/>
      <c r="H12" s="47"/>
      <c r="I12" s="32"/>
      <c r="J12" s="52"/>
      <c r="K12" s="314"/>
      <c r="L12" s="314"/>
      <c r="M12" s="314"/>
      <c r="N12" s="410"/>
      <c r="O12" s="410"/>
      <c r="P12" s="410"/>
      <c r="Q12" s="410"/>
      <c r="R12" s="409"/>
      <c r="S12" s="409"/>
      <c r="T12" s="409"/>
      <c r="U12" s="47"/>
      <c r="V12" s="116"/>
      <c r="W12" s="116"/>
      <c r="X12" s="116"/>
      <c r="Y12" s="116"/>
      <c r="Z12" s="116"/>
      <c r="AA12" s="116"/>
    </row>
    <row r="13" spans="1:29" ht="15.75" customHeight="1" x14ac:dyDescent="0.2">
      <c r="B13" s="47"/>
      <c r="C13" s="554" t="str">
        <f>IF('Foglio di base'!$E$11="","",'Foglio di base'!$E$11)</f>
        <v/>
      </c>
      <c r="D13" s="554"/>
      <c r="E13" s="554"/>
      <c r="F13" s="554"/>
      <c r="G13" s="554"/>
      <c r="H13" s="47"/>
      <c r="I13" s="32" t="s">
        <v>85</v>
      </c>
      <c r="J13" s="52"/>
      <c r="K13" s="593" t="str">
        <f>IF('Foglio di base'!$E$25="","",'Foglio di base'!$E$25)</f>
        <v/>
      </c>
      <c r="L13" s="593"/>
      <c r="M13" s="593"/>
      <c r="N13" s="595"/>
      <c r="O13" s="595"/>
      <c r="P13" s="595"/>
      <c r="Q13" s="595"/>
      <c r="R13" s="595"/>
      <c r="S13" s="595"/>
      <c r="T13" s="595"/>
      <c r="U13" s="47"/>
      <c r="V13" s="116"/>
      <c r="W13" s="116"/>
      <c r="X13" s="116"/>
      <c r="Y13" s="116"/>
      <c r="Z13" s="116"/>
      <c r="AA13" s="116"/>
    </row>
    <row r="14" spans="1:29" ht="6" customHeight="1" x14ac:dyDescent="0.2">
      <c r="B14" s="47"/>
      <c r="C14" s="554"/>
      <c r="D14" s="554"/>
      <c r="E14" s="554"/>
      <c r="F14" s="554"/>
      <c r="G14" s="554"/>
      <c r="H14" s="47"/>
      <c r="I14" s="32"/>
      <c r="J14" s="52"/>
      <c r="K14" s="314"/>
      <c r="L14" s="314"/>
      <c r="M14" s="314"/>
      <c r="N14" s="410"/>
      <c r="O14" s="410"/>
      <c r="P14" s="410"/>
      <c r="Q14" s="410"/>
      <c r="R14" s="410"/>
      <c r="S14" s="410"/>
      <c r="T14" s="410"/>
      <c r="U14" s="47"/>
      <c r="V14" s="116"/>
      <c r="W14" s="116"/>
      <c r="X14" s="116"/>
      <c r="Y14" s="116"/>
      <c r="Z14" s="116"/>
      <c r="AA14" s="116"/>
    </row>
    <row r="15" spans="1:29" ht="15.75" customHeight="1" x14ac:dyDescent="0.25">
      <c r="B15" s="47"/>
      <c r="C15" s="554" t="str">
        <f>IF('Foglio di base'!$E$13="","",'Foglio di base'!$E$13)</f>
        <v/>
      </c>
      <c r="D15" s="554"/>
      <c r="E15" s="554"/>
      <c r="F15" s="554"/>
      <c r="G15" s="554"/>
      <c r="H15" s="47"/>
      <c r="I15" s="32" t="s">
        <v>128</v>
      </c>
      <c r="J15" s="52"/>
      <c r="K15" s="593" t="str">
        <f>IF('Foglio di base'!$F$25="","",'Foglio di base'!$F$25)</f>
        <v/>
      </c>
      <c r="L15" s="593"/>
      <c r="M15" s="593"/>
      <c r="N15" s="596" t="str">
        <f>IF(Y15="1a","manca il numero AVS",IF(Y15="1b","il numero AVS deve iniziare con '756'",IF(Y15="1c","il formato del numero AVS non è corretto",IF(Y15="1d","secondo il numero di controllo, il numero AVS non è valido",""))))</f>
        <v/>
      </c>
      <c r="O15" s="596"/>
      <c r="P15" s="596"/>
      <c r="Q15" s="596"/>
      <c r="R15" s="596"/>
      <c r="S15" s="596"/>
      <c r="T15" s="596"/>
      <c r="U15" s="47"/>
      <c r="V15" s="116" t="e">
        <f>IF(W41=0,0,IF(W41=12,0,1))</f>
        <v>#VALUE!</v>
      </c>
      <c r="W15" s="116" t="s">
        <v>97</v>
      </c>
      <c r="X15" s="116"/>
      <c r="Y15" s="116" t="str">
        <f>'Foglio di base'!$Q$25</f>
        <v/>
      </c>
      <c r="Z15" s="196"/>
      <c r="AA15" s="116"/>
    </row>
    <row r="16" spans="1:29" ht="6" customHeight="1" x14ac:dyDescent="0.2">
      <c r="B16" s="47"/>
      <c r="C16" s="554"/>
      <c r="D16" s="554"/>
      <c r="E16" s="554"/>
      <c r="F16" s="554"/>
      <c r="G16" s="554"/>
      <c r="H16" s="47"/>
      <c r="I16" s="32"/>
      <c r="J16" s="52"/>
      <c r="K16" s="314"/>
      <c r="L16" s="314"/>
      <c r="M16" s="314"/>
      <c r="N16" s="410"/>
      <c r="O16" s="410"/>
      <c r="P16" s="410"/>
      <c r="Q16" s="410"/>
      <c r="R16" s="326"/>
      <c r="S16" s="326"/>
      <c r="T16" s="326"/>
      <c r="U16" s="47"/>
      <c r="V16" s="116"/>
      <c r="W16" s="116"/>
      <c r="X16" s="116"/>
      <c r="Y16" s="116"/>
      <c r="Z16" s="116"/>
      <c r="AA16" s="116"/>
    </row>
    <row r="17" spans="2:31" ht="15.75" customHeight="1" x14ac:dyDescent="0.2">
      <c r="B17" s="47"/>
      <c r="C17" s="554" t="str">
        <f>IF('Foglio di base'!$E$15="","",'Foglio di base'!$E$15)</f>
        <v/>
      </c>
      <c r="D17" s="554"/>
      <c r="E17" s="554"/>
      <c r="F17" s="554"/>
      <c r="G17" s="554"/>
      <c r="H17" s="47"/>
      <c r="I17" s="84" t="s">
        <v>129</v>
      </c>
      <c r="J17" s="52"/>
      <c r="K17" s="599" t="str">
        <f>IF('Foglio di base'!$G$25="","",'Foglio di base'!$G$25)</f>
        <v/>
      </c>
      <c r="L17" s="599"/>
      <c r="M17" s="599"/>
      <c r="N17" s="597" t="str">
        <f>IF(Y17="","",IF(Y17="2a","manca la data di nascita",IF(Y17="2b","non tenuto a pagare contributi AVS (utilizzare scheda ’Minorenne')",IF(Y17="2c",CONCATENATE("a partire del mese ",V17," utilizzare una scheda separata","")))))</f>
        <v/>
      </c>
      <c r="O17" s="597"/>
      <c r="P17" s="597"/>
      <c r="Q17" s="597"/>
      <c r="R17" s="597"/>
      <c r="S17" s="597"/>
      <c r="T17" s="597"/>
      <c r="U17" s="47"/>
      <c r="V17" s="207" t="e">
        <f>VLOOKUP((13-W41),AB17:AC28,2)</f>
        <v>#VALUE!</v>
      </c>
      <c r="W17" s="116" t="s">
        <v>8</v>
      </c>
      <c r="X17" s="116"/>
      <c r="Y17" s="116" t="str">
        <f>'Foglio di base'!$R$25</f>
        <v/>
      </c>
      <c r="Z17" s="116"/>
      <c r="AA17" s="116"/>
      <c r="AB17" s="121">
        <v>1</v>
      </c>
      <c r="AC17" s="381" t="s">
        <v>164</v>
      </c>
    </row>
    <row r="18" spans="2:31" ht="6" customHeight="1" x14ac:dyDescent="0.2">
      <c r="B18" s="47"/>
      <c r="C18" s="554"/>
      <c r="D18" s="554"/>
      <c r="E18" s="554"/>
      <c r="F18" s="554"/>
      <c r="G18" s="554"/>
      <c r="H18" s="47"/>
      <c r="I18" s="32"/>
      <c r="J18" s="52"/>
      <c r="K18" s="314"/>
      <c r="L18" s="314"/>
      <c r="M18" s="314"/>
      <c r="N18" s="410"/>
      <c r="O18" s="410"/>
      <c r="P18" s="410"/>
      <c r="Q18" s="410"/>
      <c r="R18" s="409"/>
      <c r="S18" s="409"/>
      <c r="T18" s="409"/>
      <c r="U18" s="47"/>
      <c r="V18" s="116"/>
      <c r="W18" s="116"/>
      <c r="X18" s="116"/>
      <c r="Y18" s="116"/>
      <c r="Z18" s="116"/>
      <c r="AA18" s="116"/>
      <c r="AB18" s="121">
        <v>2</v>
      </c>
      <c r="AC18" s="381" t="s">
        <v>165</v>
      </c>
    </row>
    <row r="19" spans="2:31" ht="19.5" customHeight="1" x14ac:dyDescent="0.2">
      <c r="B19" s="47"/>
      <c r="C19" s="554" t="str">
        <f>IF('Foglio di base'!$E$17="","",'Foglio di base'!$E$17)</f>
        <v/>
      </c>
      <c r="D19" s="554"/>
      <c r="E19" s="554"/>
      <c r="F19" s="554"/>
      <c r="G19" s="554"/>
      <c r="H19" s="47"/>
      <c r="I19" s="32" t="s">
        <v>87</v>
      </c>
      <c r="J19" s="52"/>
      <c r="K19" s="112" t="str">
        <f>IF('Foglio di base'!$H$25="","",IF('Foglio di base'!$H$25="F","donna",IF('Foglio di base'!$H$25="M","uomo")))</f>
        <v/>
      </c>
      <c r="L19" s="314"/>
      <c r="M19" s="315"/>
      <c r="N19" s="598" t="str">
        <f>IF(Y19="3a","manca il sesso",IF(Y19="3b","sesso unicamente ’M' o 'F'",""))</f>
        <v/>
      </c>
      <c r="O19" s="598"/>
      <c r="P19" s="598"/>
      <c r="Q19" s="598"/>
      <c r="R19" s="598"/>
      <c r="S19" s="598"/>
      <c r="T19" s="598"/>
      <c r="U19" s="47"/>
      <c r="V19" s="116"/>
      <c r="W19" s="116"/>
      <c r="X19" s="116"/>
      <c r="Y19" s="116" t="str">
        <f>'Foglio di base'!$S$25</f>
        <v/>
      </c>
      <c r="Z19" s="116"/>
      <c r="AA19" s="116"/>
      <c r="AB19" s="121">
        <v>3</v>
      </c>
      <c r="AC19" s="121" t="s">
        <v>166</v>
      </c>
    </row>
    <row r="20" spans="2:31" ht="9.75" customHeight="1" x14ac:dyDescent="0.2">
      <c r="B20" s="47"/>
      <c r="C20" s="589"/>
      <c r="D20" s="589"/>
      <c r="E20" s="589"/>
      <c r="F20" s="589"/>
      <c r="G20" s="256"/>
      <c r="H20" s="47"/>
      <c r="I20" s="47"/>
      <c r="J20" s="35"/>
      <c r="K20" s="55"/>
      <c r="L20" s="55"/>
      <c r="M20" s="38"/>
      <c r="N20" s="55"/>
      <c r="O20" s="55"/>
      <c r="P20" s="54"/>
      <c r="Q20" s="54"/>
      <c r="R20" s="54"/>
      <c r="S20" s="56"/>
      <c r="T20" s="56"/>
      <c r="U20" s="47"/>
      <c r="V20" s="116"/>
      <c r="W20" s="116"/>
      <c r="X20" s="116"/>
      <c r="Y20" s="116"/>
      <c r="Z20" s="116"/>
      <c r="AA20" s="116"/>
      <c r="AB20" s="121">
        <v>4</v>
      </c>
      <c r="AC20" s="381" t="s">
        <v>167</v>
      </c>
    </row>
    <row r="21" spans="2:31" ht="6" customHeight="1" thickBot="1" x14ac:dyDescent="0.25">
      <c r="B21" s="47"/>
      <c r="C21" s="47"/>
      <c r="D21" s="47"/>
      <c r="E21" s="57"/>
      <c r="F21" s="57"/>
      <c r="G21" s="57"/>
      <c r="H21" s="47"/>
      <c r="I21" s="47"/>
      <c r="J21" s="36"/>
      <c r="K21" s="37"/>
      <c r="L21" s="37"/>
      <c r="M21" s="37"/>
      <c r="N21" s="58"/>
      <c r="O21" s="58"/>
      <c r="P21" s="58"/>
      <c r="Q21" s="58"/>
      <c r="R21" s="58"/>
      <c r="S21" s="58"/>
      <c r="T21" s="58"/>
      <c r="U21" s="47"/>
      <c r="V21" s="116"/>
      <c r="W21" s="116"/>
      <c r="X21" s="116"/>
      <c r="Y21" s="116"/>
      <c r="Z21" s="116"/>
      <c r="AA21" s="116"/>
      <c r="AB21" s="121">
        <v>5</v>
      </c>
      <c r="AC21" s="381" t="s">
        <v>168</v>
      </c>
    </row>
    <row r="22" spans="2:31" ht="30.75" customHeight="1" x14ac:dyDescent="0.2">
      <c r="B22" s="47"/>
      <c r="C22" s="606" t="s">
        <v>130</v>
      </c>
      <c r="D22" s="559"/>
      <c r="E22" s="624" t="s">
        <v>141</v>
      </c>
      <c r="F22" s="625"/>
      <c r="G22" s="556" t="s">
        <v>144</v>
      </c>
      <c r="H22" s="609" t="s">
        <v>145</v>
      </c>
      <c r="I22" s="583" t="s">
        <v>146</v>
      </c>
      <c r="J22" s="612" t="s">
        <v>147</v>
      </c>
      <c r="K22" s="556" t="s">
        <v>148</v>
      </c>
      <c r="L22" s="585" t="s">
        <v>149</v>
      </c>
      <c r="M22" s="586" t="s">
        <v>150</v>
      </c>
      <c r="N22" s="587" t="s">
        <v>151</v>
      </c>
      <c r="O22" s="587" t="s">
        <v>152</v>
      </c>
      <c r="P22" s="587" t="s">
        <v>153</v>
      </c>
      <c r="Q22" s="556" t="s">
        <v>154</v>
      </c>
      <c r="R22" s="585" t="s">
        <v>155</v>
      </c>
      <c r="S22" s="558" t="s">
        <v>156</v>
      </c>
      <c r="T22" s="559"/>
      <c r="U22" s="47"/>
      <c r="V22" s="116"/>
      <c r="W22" s="116"/>
      <c r="X22" s="116"/>
      <c r="Y22" s="116"/>
      <c r="Z22" s="116"/>
      <c r="AA22" s="116"/>
      <c r="AB22" s="121">
        <v>6</v>
      </c>
      <c r="AC22" s="381" t="s">
        <v>169</v>
      </c>
    </row>
    <row r="23" spans="2:31" ht="34.5" customHeight="1" x14ac:dyDescent="0.2">
      <c r="B23" s="47"/>
      <c r="C23" s="560"/>
      <c r="D23" s="561"/>
      <c r="E23" s="556" t="s">
        <v>142</v>
      </c>
      <c r="F23" s="587" t="s">
        <v>143</v>
      </c>
      <c r="G23" s="607"/>
      <c r="H23" s="610"/>
      <c r="I23" s="584"/>
      <c r="J23" s="613"/>
      <c r="K23" s="615"/>
      <c r="L23" s="556"/>
      <c r="M23" s="587"/>
      <c r="N23" s="557"/>
      <c r="O23" s="557"/>
      <c r="P23" s="588"/>
      <c r="Q23" s="557"/>
      <c r="R23" s="556"/>
      <c r="S23" s="560"/>
      <c r="T23" s="561"/>
      <c r="U23" s="47"/>
      <c r="V23" s="116"/>
      <c r="W23" s="116"/>
      <c r="X23" s="116"/>
      <c r="Y23" s="116"/>
      <c r="Z23" s="116"/>
      <c r="AA23" s="116"/>
      <c r="AB23" s="121">
        <v>7</v>
      </c>
      <c r="AC23" s="381" t="s">
        <v>170</v>
      </c>
    </row>
    <row r="24" spans="2:31" s="80" customFormat="1" ht="15" customHeight="1" x14ac:dyDescent="0.2">
      <c r="B24" s="75"/>
      <c r="C24" s="562"/>
      <c r="D24" s="563"/>
      <c r="E24" s="608"/>
      <c r="F24" s="557"/>
      <c r="G24" s="608"/>
      <c r="H24" s="611"/>
      <c r="I24" s="94" t="s">
        <v>29</v>
      </c>
      <c r="J24" s="614"/>
      <c r="K24" s="557"/>
      <c r="L24" s="95" t="s">
        <v>30</v>
      </c>
      <c r="M24" s="95" t="s">
        <v>31</v>
      </c>
      <c r="N24" s="318" t="str">
        <f>IF('Foglio di base'!$I$25="","",'Foglio di base'!$I$25)</f>
        <v/>
      </c>
      <c r="O24" s="318" t="str">
        <f>IF('Foglio di base'!$J$25="","",'Foglio di base'!$J$25)</f>
        <v/>
      </c>
      <c r="P24" s="318" t="str">
        <f>IF('Foglio di base'!$K$25="","",'Foglio di base'!$K$25)</f>
        <v/>
      </c>
      <c r="Q24" s="318" t="str">
        <f>IF('Foglio di base'!$L$25="","",'Foglio di base'!$L$25)</f>
        <v/>
      </c>
      <c r="R24" s="95" t="s">
        <v>99</v>
      </c>
      <c r="S24" s="562"/>
      <c r="T24" s="563"/>
      <c r="U24" s="75"/>
      <c r="V24" s="117"/>
      <c r="W24" s="117"/>
      <c r="X24" s="117"/>
      <c r="Y24" s="117"/>
      <c r="Z24" s="117"/>
      <c r="AA24" s="117"/>
      <c r="AB24" s="121">
        <v>8</v>
      </c>
      <c r="AC24" s="381" t="s">
        <v>171</v>
      </c>
      <c r="AD24" s="118"/>
      <c r="AE24" s="119"/>
    </row>
    <row r="25" spans="2:31" s="61" customFormat="1" x14ac:dyDescent="0.2">
      <c r="B25" s="27"/>
      <c r="C25" s="575"/>
      <c r="D25" s="575"/>
      <c r="E25" s="85">
        <v>1</v>
      </c>
      <c r="F25" s="85">
        <v>2</v>
      </c>
      <c r="G25" s="85">
        <v>3</v>
      </c>
      <c r="H25" s="91">
        <v>4</v>
      </c>
      <c r="I25" s="92">
        <v>5</v>
      </c>
      <c r="J25" s="93">
        <v>6</v>
      </c>
      <c r="K25" s="93">
        <v>7</v>
      </c>
      <c r="L25" s="85">
        <v>8</v>
      </c>
      <c r="M25" s="85">
        <v>9</v>
      </c>
      <c r="N25" s="85">
        <v>10</v>
      </c>
      <c r="O25" s="85">
        <v>11</v>
      </c>
      <c r="P25" s="85">
        <v>12</v>
      </c>
      <c r="Q25" s="85">
        <v>13</v>
      </c>
      <c r="R25" s="85">
        <v>14</v>
      </c>
      <c r="S25" s="580">
        <v>15</v>
      </c>
      <c r="T25" s="581"/>
      <c r="U25" s="27"/>
      <c r="V25" s="120" t="s">
        <v>16</v>
      </c>
      <c r="W25" s="120" t="s">
        <v>9</v>
      </c>
      <c r="X25" s="120" t="s">
        <v>17</v>
      </c>
      <c r="Y25" s="120"/>
      <c r="Z25" s="120"/>
      <c r="AA25" s="120"/>
      <c r="AB25" s="121">
        <v>9</v>
      </c>
      <c r="AC25" s="381" t="s">
        <v>172</v>
      </c>
      <c r="AD25" s="122"/>
      <c r="AE25" s="122"/>
    </row>
    <row r="26" spans="2:31" s="61" customFormat="1" ht="24" customHeight="1" x14ac:dyDescent="0.2">
      <c r="B26" s="27"/>
      <c r="C26" s="59">
        <v>1</v>
      </c>
      <c r="D26" s="76" t="s">
        <v>131</v>
      </c>
      <c r="E26" s="258"/>
      <c r="F26" s="258"/>
      <c r="G26" s="258"/>
      <c r="H26" s="8">
        <f>IF((E26+F26+G26)&lt;1,0,IF($K$17="",0,W26*1400))</f>
        <v>0</v>
      </c>
      <c r="I26" s="14">
        <f>IF(H26=0,(E26+F26+G26),IF((E26+F26+G26)&lt;1401,0,(E26+F26+G26-H26)))</f>
        <v>0</v>
      </c>
      <c r="J26" s="259"/>
      <c r="K26" s="259"/>
      <c r="L26" s="5">
        <f>E26+F26+J26+K26</f>
        <v>0</v>
      </c>
      <c r="M26" s="39">
        <f t="shared" ref="M26:M37" si="0">ROUND((I26*X26%)/5,2)*5</f>
        <v>0</v>
      </c>
      <c r="N26" s="258">
        <f>IF($N$24="",0,ROUND(($I26*$N$24%)/5,2)*5)</f>
        <v>0</v>
      </c>
      <c r="O26" s="258">
        <f>IF($O$24="",0,ROUND(($I26*$O$24%)/5,2)*5)</f>
        <v>0</v>
      </c>
      <c r="P26" s="258">
        <f>IF($P$24="",0,ROUND(($I26*$P$24%)/5,2)*5)</f>
        <v>0</v>
      </c>
      <c r="Q26" s="258">
        <f>IF($Q$24="",0,ROUND(($I26*$Q$24%)/5,2)*5)</f>
        <v>0</v>
      </c>
      <c r="R26" s="5">
        <f>L26-M26-N26-O26-P26-Q26</f>
        <v>0</v>
      </c>
      <c r="S26" s="573"/>
      <c r="T26" s="574"/>
      <c r="U26" s="27"/>
      <c r="V26" s="382">
        <f>12*$S$6+1</f>
        <v>24301</v>
      </c>
      <c r="W26" s="383" t="e">
        <f>IF($V26&gt;$V$9,1,0)</f>
        <v>#VALUE!</v>
      </c>
      <c r="X26" s="383">
        <f>IF($K$17="",'Foglio di base'!AH7,IF(W26=0,'Foglio di base'!AH7,'Foglio di base'!AH11))</f>
        <v>6.4</v>
      </c>
      <c r="Y26" s="120" t="str">
        <f>IF((E26+F26+G26)=0,"",1)</f>
        <v/>
      </c>
      <c r="Z26" s="120"/>
      <c r="AA26" s="120"/>
      <c r="AB26" s="121">
        <v>10</v>
      </c>
      <c r="AC26" s="381" t="s">
        <v>173</v>
      </c>
      <c r="AD26" s="122"/>
      <c r="AE26" s="122"/>
    </row>
    <row r="27" spans="2:31" s="61" customFormat="1" ht="24" customHeight="1" x14ac:dyDescent="0.2">
      <c r="B27" s="27"/>
      <c r="C27" s="85">
        <v>2</v>
      </c>
      <c r="D27" s="77" t="s">
        <v>0</v>
      </c>
      <c r="E27" s="258"/>
      <c r="F27" s="258"/>
      <c r="G27" s="258"/>
      <c r="H27" s="8">
        <f>IF((E27+F27+G27)&lt;1,0,IF($K$17="",0,W27*1400))</f>
        <v>0</v>
      </c>
      <c r="I27" s="14">
        <f>IF(H27=0,(E27+F27+G27),IF((E27+F27+G27)&lt;1401,0,(E27+F27+G27-H27)))</f>
        <v>0</v>
      </c>
      <c r="J27" s="259"/>
      <c r="K27" s="259"/>
      <c r="L27" s="39">
        <f>E27+F27+J27+K27</f>
        <v>0</v>
      </c>
      <c r="M27" s="39">
        <f t="shared" si="0"/>
        <v>0</v>
      </c>
      <c r="N27" s="258">
        <f t="shared" ref="N27:N37" si="1">IF($N$24="",0,ROUND(($I27*$N$24%)/5,2)*5)</f>
        <v>0</v>
      </c>
      <c r="O27" s="258">
        <f t="shared" ref="O27:O37" si="2">IF($O$24="",0,ROUND(($I27*$O$24%)/5,2)*5)</f>
        <v>0</v>
      </c>
      <c r="P27" s="258">
        <f t="shared" ref="P27:P37" si="3">IF($P$24="",0,ROUND(($I27*$P$24%)/5,2)*5)</f>
        <v>0</v>
      </c>
      <c r="Q27" s="258">
        <f t="shared" ref="Q27:Q37" si="4">IF($Q$24="",0,ROUND(($I27*$Q$24%)/5,2)*5)</f>
        <v>0</v>
      </c>
      <c r="R27" s="5">
        <f t="shared" ref="R27:R37" si="5">L27-M27-N27-O27-P27-Q27</f>
        <v>0</v>
      </c>
      <c r="S27" s="573"/>
      <c r="T27" s="574"/>
      <c r="U27" s="27"/>
      <c r="V27" s="382">
        <f>12*$S$6+2</f>
        <v>24302</v>
      </c>
      <c r="W27" s="383" t="e">
        <f t="shared" ref="W27:W37" si="6">IF($V27&gt;$V$9,1,0)</f>
        <v>#VALUE!</v>
      </c>
      <c r="X27" s="383">
        <f>IF($K$17="",'Foglio di base'!AH7,IF(W27=0,'Foglio di base'!AH7,'Foglio di base'!AH11))</f>
        <v>6.4</v>
      </c>
      <c r="Y27" s="120" t="str">
        <f>IF((E27+F27+G27)=0,"",2)</f>
        <v/>
      </c>
      <c r="Z27" s="120"/>
      <c r="AA27" s="120"/>
      <c r="AB27" s="121">
        <v>11</v>
      </c>
      <c r="AC27" s="381" t="s">
        <v>174</v>
      </c>
      <c r="AD27" s="122"/>
      <c r="AE27" s="122"/>
    </row>
    <row r="28" spans="2:31" s="61" customFormat="1" ht="24" customHeight="1" x14ac:dyDescent="0.2">
      <c r="B28" s="27"/>
      <c r="C28" s="85">
        <v>3</v>
      </c>
      <c r="D28" s="77" t="s">
        <v>132</v>
      </c>
      <c r="E28" s="258"/>
      <c r="F28" s="258"/>
      <c r="G28" s="258"/>
      <c r="H28" s="8">
        <f t="shared" ref="H28:H37" si="7">IF((E28+F28+G28)&lt;1,0,IF($K$17="",0,W28*1400))</f>
        <v>0</v>
      </c>
      <c r="I28" s="14">
        <f t="shared" ref="I28:I37" si="8">IF(H28=0,(E28+F28+G28),IF((E28+F28+G28)&lt;1401,0,(E28+F28+G28-H28)))</f>
        <v>0</v>
      </c>
      <c r="J28" s="259"/>
      <c r="K28" s="259"/>
      <c r="L28" s="39">
        <f t="shared" ref="L28:L37" si="9">E28+F28+J28+K28</f>
        <v>0</v>
      </c>
      <c r="M28" s="39">
        <f t="shared" si="0"/>
        <v>0</v>
      </c>
      <c r="N28" s="258">
        <f t="shared" si="1"/>
        <v>0</v>
      </c>
      <c r="O28" s="258">
        <f t="shared" si="2"/>
        <v>0</v>
      </c>
      <c r="P28" s="258">
        <f t="shared" si="3"/>
        <v>0</v>
      </c>
      <c r="Q28" s="258">
        <f t="shared" si="4"/>
        <v>0</v>
      </c>
      <c r="R28" s="5">
        <f t="shared" si="5"/>
        <v>0</v>
      </c>
      <c r="S28" s="573"/>
      <c r="T28" s="574"/>
      <c r="U28" s="27"/>
      <c r="V28" s="382">
        <f>12*$S$6+3</f>
        <v>24303</v>
      </c>
      <c r="W28" s="383" t="e">
        <f t="shared" si="6"/>
        <v>#VALUE!</v>
      </c>
      <c r="X28" s="383">
        <f>IF($K$17="",'Foglio di base'!AH7,IF(W28=0,'Foglio di base'!AH7,'Foglio di base'!AH11))</f>
        <v>6.4</v>
      </c>
      <c r="Y28" s="120" t="str">
        <f>IF((E28+F28+G28)=0,"",3)</f>
        <v/>
      </c>
      <c r="Z28" s="120"/>
      <c r="AA28" s="120"/>
      <c r="AB28" s="121">
        <v>12</v>
      </c>
      <c r="AC28" s="381" t="s">
        <v>175</v>
      </c>
      <c r="AD28" s="122"/>
      <c r="AE28" s="122"/>
    </row>
    <row r="29" spans="2:31" s="61" customFormat="1" ht="24" customHeight="1" x14ac:dyDescent="0.2">
      <c r="B29" s="27"/>
      <c r="C29" s="85">
        <v>4</v>
      </c>
      <c r="D29" s="77" t="s">
        <v>133</v>
      </c>
      <c r="E29" s="258"/>
      <c r="F29" s="258"/>
      <c r="G29" s="258"/>
      <c r="H29" s="8">
        <f t="shared" si="7"/>
        <v>0</v>
      </c>
      <c r="I29" s="14">
        <f t="shared" si="8"/>
        <v>0</v>
      </c>
      <c r="J29" s="259"/>
      <c r="K29" s="259"/>
      <c r="L29" s="39">
        <f t="shared" si="9"/>
        <v>0</v>
      </c>
      <c r="M29" s="39">
        <f t="shared" si="0"/>
        <v>0</v>
      </c>
      <c r="N29" s="258">
        <f t="shared" si="1"/>
        <v>0</v>
      </c>
      <c r="O29" s="258">
        <f t="shared" si="2"/>
        <v>0</v>
      </c>
      <c r="P29" s="258">
        <f t="shared" si="3"/>
        <v>0</v>
      </c>
      <c r="Q29" s="258">
        <f t="shared" si="4"/>
        <v>0</v>
      </c>
      <c r="R29" s="5">
        <f t="shared" si="5"/>
        <v>0</v>
      </c>
      <c r="S29" s="573"/>
      <c r="T29" s="574"/>
      <c r="U29" s="27"/>
      <c r="V29" s="382">
        <f>12*$S$6+4</f>
        <v>24304</v>
      </c>
      <c r="W29" s="383" t="e">
        <f t="shared" si="6"/>
        <v>#VALUE!</v>
      </c>
      <c r="X29" s="383">
        <f>IF($K$17="",'Foglio di base'!AH7,IF(W29=0,'Foglio di base'!AH7,'Foglio di base'!AH11))</f>
        <v>6.4</v>
      </c>
      <c r="Y29" s="120" t="str">
        <f>IF((E29+F29+G29)=0,"",4)</f>
        <v/>
      </c>
      <c r="Z29" s="120"/>
      <c r="AA29" s="120"/>
      <c r="AB29" s="121"/>
      <c r="AC29" s="115"/>
      <c r="AD29" s="122"/>
      <c r="AE29" s="122"/>
    </row>
    <row r="30" spans="2:31" s="61" customFormat="1" ht="24" customHeight="1" x14ac:dyDescent="0.2">
      <c r="B30" s="27"/>
      <c r="C30" s="85">
        <v>5</v>
      </c>
      <c r="D30" s="77" t="s">
        <v>134</v>
      </c>
      <c r="E30" s="258"/>
      <c r="F30" s="258"/>
      <c r="G30" s="258"/>
      <c r="H30" s="8">
        <f t="shared" si="7"/>
        <v>0</v>
      </c>
      <c r="I30" s="14">
        <f t="shared" si="8"/>
        <v>0</v>
      </c>
      <c r="J30" s="259"/>
      <c r="K30" s="259"/>
      <c r="L30" s="39">
        <f t="shared" si="9"/>
        <v>0</v>
      </c>
      <c r="M30" s="39">
        <f t="shared" si="0"/>
        <v>0</v>
      </c>
      <c r="N30" s="258">
        <f t="shared" si="1"/>
        <v>0</v>
      </c>
      <c r="O30" s="258">
        <f t="shared" si="2"/>
        <v>0</v>
      </c>
      <c r="P30" s="258">
        <f t="shared" si="3"/>
        <v>0</v>
      </c>
      <c r="Q30" s="258">
        <f t="shared" si="4"/>
        <v>0</v>
      </c>
      <c r="R30" s="5">
        <f t="shared" si="5"/>
        <v>0</v>
      </c>
      <c r="S30" s="573"/>
      <c r="T30" s="574"/>
      <c r="U30" s="27"/>
      <c r="V30" s="382">
        <f>12*$S$6+5</f>
        <v>24305</v>
      </c>
      <c r="W30" s="383" t="e">
        <f t="shared" si="6"/>
        <v>#VALUE!</v>
      </c>
      <c r="X30" s="383">
        <f>IF($K$17="",'Foglio di base'!AH7,IF(W30=0,'Foglio di base'!AH7,'Foglio di base'!AH11))</f>
        <v>6.4</v>
      </c>
      <c r="Y30" s="120" t="str">
        <f>IF((E30+F30+G30)=0,"",5)</f>
        <v/>
      </c>
      <c r="Z30" s="120"/>
      <c r="AA30" s="120"/>
      <c r="AB30" s="121"/>
      <c r="AC30" s="121"/>
      <c r="AD30" s="122"/>
      <c r="AE30" s="122"/>
    </row>
    <row r="31" spans="2:31" s="61" customFormat="1" ht="24" customHeight="1" x14ac:dyDescent="0.2">
      <c r="B31" s="27"/>
      <c r="C31" s="85">
        <v>6</v>
      </c>
      <c r="D31" s="77" t="s">
        <v>135</v>
      </c>
      <c r="E31" s="258"/>
      <c r="F31" s="258"/>
      <c r="G31" s="258"/>
      <c r="H31" s="8">
        <f t="shared" si="7"/>
        <v>0</v>
      </c>
      <c r="I31" s="14">
        <f t="shared" si="8"/>
        <v>0</v>
      </c>
      <c r="J31" s="259"/>
      <c r="K31" s="259"/>
      <c r="L31" s="39">
        <f t="shared" si="9"/>
        <v>0</v>
      </c>
      <c r="M31" s="39">
        <f t="shared" si="0"/>
        <v>0</v>
      </c>
      <c r="N31" s="258">
        <f t="shared" si="1"/>
        <v>0</v>
      </c>
      <c r="O31" s="258">
        <f t="shared" si="2"/>
        <v>0</v>
      </c>
      <c r="P31" s="258">
        <f t="shared" si="3"/>
        <v>0</v>
      </c>
      <c r="Q31" s="258">
        <f t="shared" si="4"/>
        <v>0</v>
      </c>
      <c r="R31" s="5">
        <f t="shared" si="5"/>
        <v>0</v>
      </c>
      <c r="S31" s="573"/>
      <c r="T31" s="574"/>
      <c r="U31" s="27"/>
      <c r="V31" s="382">
        <f>12*$S$6+6</f>
        <v>24306</v>
      </c>
      <c r="W31" s="383" t="e">
        <f t="shared" si="6"/>
        <v>#VALUE!</v>
      </c>
      <c r="X31" s="383">
        <f>IF($K$17="",'Foglio di base'!AH7,IF(W31=0,'Foglio di base'!AH7,'Foglio di base'!AH11))</f>
        <v>6.4</v>
      </c>
      <c r="Y31" s="120" t="str">
        <f>IF((E31+F31+G31)=0,"",6)</f>
        <v/>
      </c>
      <c r="Z31" s="120"/>
      <c r="AA31" s="120"/>
      <c r="AB31" s="121"/>
      <c r="AC31" s="121"/>
      <c r="AD31" s="122"/>
      <c r="AE31" s="122"/>
    </row>
    <row r="32" spans="2:31" s="61" customFormat="1" ht="24" customHeight="1" x14ac:dyDescent="0.2">
      <c r="B32" s="27"/>
      <c r="C32" s="85">
        <v>7</v>
      </c>
      <c r="D32" s="77" t="s">
        <v>136</v>
      </c>
      <c r="E32" s="258"/>
      <c r="F32" s="258"/>
      <c r="G32" s="258"/>
      <c r="H32" s="8">
        <f t="shared" si="7"/>
        <v>0</v>
      </c>
      <c r="I32" s="14">
        <f t="shared" si="8"/>
        <v>0</v>
      </c>
      <c r="J32" s="259"/>
      <c r="K32" s="259"/>
      <c r="L32" s="39">
        <f t="shared" si="9"/>
        <v>0</v>
      </c>
      <c r="M32" s="39">
        <f t="shared" si="0"/>
        <v>0</v>
      </c>
      <c r="N32" s="258">
        <f t="shared" si="1"/>
        <v>0</v>
      </c>
      <c r="O32" s="258">
        <f t="shared" si="2"/>
        <v>0</v>
      </c>
      <c r="P32" s="258">
        <f t="shared" si="3"/>
        <v>0</v>
      </c>
      <c r="Q32" s="258">
        <f t="shared" si="4"/>
        <v>0</v>
      </c>
      <c r="R32" s="5">
        <f t="shared" si="5"/>
        <v>0</v>
      </c>
      <c r="S32" s="573"/>
      <c r="T32" s="574"/>
      <c r="U32" s="27"/>
      <c r="V32" s="382">
        <f>12*$S$6+7</f>
        <v>24307</v>
      </c>
      <c r="W32" s="383" t="e">
        <f t="shared" si="6"/>
        <v>#VALUE!</v>
      </c>
      <c r="X32" s="383">
        <f>IF($K$17="",'Foglio di base'!AH7,IF(W32=0,'Foglio di base'!AH7,'Foglio di base'!AH11))</f>
        <v>6.4</v>
      </c>
      <c r="Y32" s="120" t="str">
        <f>IF((E32+F32+G32)=0,"",7)</f>
        <v/>
      </c>
      <c r="Z32" s="120"/>
      <c r="AA32" s="120"/>
      <c r="AB32" s="121"/>
      <c r="AC32" s="121"/>
      <c r="AD32" s="122"/>
      <c r="AE32" s="122"/>
    </row>
    <row r="33" spans="1:31" s="61" customFormat="1" ht="24" customHeight="1" x14ac:dyDescent="0.2">
      <c r="B33" s="27"/>
      <c r="C33" s="85">
        <v>8</v>
      </c>
      <c r="D33" s="77" t="s">
        <v>137</v>
      </c>
      <c r="E33" s="258"/>
      <c r="F33" s="258"/>
      <c r="G33" s="258"/>
      <c r="H33" s="8">
        <f t="shared" si="7"/>
        <v>0</v>
      </c>
      <c r="I33" s="14">
        <f t="shared" si="8"/>
        <v>0</v>
      </c>
      <c r="J33" s="259"/>
      <c r="K33" s="259"/>
      <c r="L33" s="39">
        <f t="shared" si="9"/>
        <v>0</v>
      </c>
      <c r="M33" s="39">
        <f t="shared" si="0"/>
        <v>0</v>
      </c>
      <c r="N33" s="258">
        <f t="shared" si="1"/>
        <v>0</v>
      </c>
      <c r="O33" s="258">
        <f t="shared" si="2"/>
        <v>0</v>
      </c>
      <c r="P33" s="258">
        <f t="shared" si="3"/>
        <v>0</v>
      </c>
      <c r="Q33" s="258">
        <f t="shared" si="4"/>
        <v>0</v>
      </c>
      <c r="R33" s="5">
        <f t="shared" si="5"/>
        <v>0</v>
      </c>
      <c r="S33" s="573"/>
      <c r="T33" s="574"/>
      <c r="U33" s="27"/>
      <c r="V33" s="382">
        <f>12*$S$6+8</f>
        <v>24308</v>
      </c>
      <c r="W33" s="383" t="e">
        <f t="shared" si="6"/>
        <v>#VALUE!</v>
      </c>
      <c r="X33" s="383">
        <f>IF($K$17="",'Foglio di base'!AH7,IF(W33=0,'Foglio di base'!AH7,'Foglio di base'!AH11))</f>
        <v>6.4</v>
      </c>
      <c r="Y33" s="120" t="str">
        <f>IF((E33+F33+G33)=0,"",8)</f>
        <v/>
      </c>
      <c r="Z33" s="120"/>
      <c r="AA33" s="120"/>
      <c r="AB33" s="121"/>
      <c r="AC33" s="121"/>
      <c r="AD33" s="122"/>
      <c r="AE33" s="122"/>
    </row>
    <row r="34" spans="1:31" s="61" customFormat="1" ht="24" customHeight="1" x14ac:dyDescent="0.2">
      <c r="B34" s="27"/>
      <c r="C34" s="85">
        <v>9</v>
      </c>
      <c r="D34" s="77" t="s">
        <v>138</v>
      </c>
      <c r="E34" s="258"/>
      <c r="F34" s="258"/>
      <c r="G34" s="258"/>
      <c r="H34" s="8">
        <f t="shared" si="7"/>
        <v>0</v>
      </c>
      <c r="I34" s="14">
        <f t="shared" si="8"/>
        <v>0</v>
      </c>
      <c r="J34" s="259"/>
      <c r="K34" s="259"/>
      <c r="L34" s="39">
        <f t="shared" si="9"/>
        <v>0</v>
      </c>
      <c r="M34" s="39">
        <f t="shared" si="0"/>
        <v>0</v>
      </c>
      <c r="N34" s="258">
        <f t="shared" si="1"/>
        <v>0</v>
      </c>
      <c r="O34" s="258">
        <f t="shared" si="2"/>
        <v>0</v>
      </c>
      <c r="P34" s="258">
        <f t="shared" si="3"/>
        <v>0</v>
      </c>
      <c r="Q34" s="258">
        <f t="shared" si="4"/>
        <v>0</v>
      </c>
      <c r="R34" s="5">
        <f t="shared" si="5"/>
        <v>0</v>
      </c>
      <c r="S34" s="573"/>
      <c r="T34" s="574"/>
      <c r="U34" s="27"/>
      <c r="V34" s="382">
        <f>12*$S$6+9</f>
        <v>24309</v>
      </c>
      <c r="W34" s="383" t="e">
        <f t="shared" si="6"/>
        <v>#VALUE!</v>
      </c>
      <c r="X34" s="383">
        <f>IF($K$17="",'Foglio di base'!AH7,IF(W34=0,'Foglio di base'!AH7,'Foglio di base'!AH11))</f>
        <v>6.4</v>
      </c>
      <c r="Y34" s="120" t="str">
        <f>IF((E34+F34+G34)=0,"",9)</f>
        <v/>
      </c>
      <c r="Z34" s="120"/>
      <c r="AA34" s="120"/>
      <c r="AB34" s="121"/>
      <c r="AC34" s="121"/>
      <c r="AD34" s="122"/>
      <c r="AE34" s="122"/>
    </row>
    <row r="35" spans="1:31" s="61" customFormat="1" ht="24" customHeight="1" x14ac:dyDescent="0.2">
      <c r="B35" s="27"/>
      <c r="C35" s="85">
        <v>10</v>
      </c>
      <c r="D35" s="77" t="s">
        <v>139</v>
      </c>
      <c r="E35" s="258"/>
      <c r="F35" s="258"/>
      <c r="G35" s="258"/>
      <c r="H35" s="8">
        <f t="shared" si="7"/>
        <v>0</v>
      </c>
      <c r="I35" s="14">
        <f t="shared" si="8"/>
        <v>0</v>
      </c>
      <c r="J35" s="259"/>
      <c r="K35" s="259"/>
      <c r="L35" s="39">
        <f t="shared" si="9"/>
        <v>0</v>
      </c>
      <c r="M35" s="39">
        <f t="shared" si="0"/>
        <v>0</v>
      </c>
      <c r="N35" s="258">
        <f t="shared" si="1"/>
        <v>0</v>
      </c>
      <c r="O35" s="258">
        <f t="shared" si="2"/>
        <v>0</v>
      </c>
      <c r="P35" s="258">
        <f t="shared" si="3"/>
        <v>0</v>
      </c>
      <c r="Q35" s="258">
        <f t="shared" si="4"/>
        <v>0</v>
      </c>
      <c r="R35" s="5">
        <f t="shared" si="5"/>
        <v>0</v>
      </c>
      <c r="S35" s="573"/>
      <c r="T35" s="574"/>
      <c r="U35" s="27"/>
      <c r="V35" s="382">
        <f>12*$S$6+10</f>
        <v>24310</v>
      </c>
      <c r="W35" s="383" t="e">
        <f t="shared" si="6"/>
        <v>#VALUE!</v>
      </c>
      <c r="X35" s="383">
        <f>IF($K$17="",'Foglio di base'!AH7,IF(W35=0,'Foglio di base'!AH7,'Foglio di base'!AH11))</f>
        <v>6.4</v>
      </c>
      <c r="Y35" s="120" t="str">
        <f>IF((E35+F35+G35)=0,"",10)</f>
        <v/>
      </c>
      <c r="Z35" s="120"/>
      <c r="AA35" s="120"/>
      <c r="AB35" s="121"/>
      <c r="AC35" s="121"/>
      <c r="AD35" s="122"/>
      <c r="AE35" s="122"/>
    </row>
    <row r="36" spans="1:31" s="61" customFormat="1" ht="24" customHeight="1" x14ac:dyDescent="0.2">
      <c r="B36" s="27"/>
      <c r="C36" s="85">
        <v>11</v>
      </c>
      <c r="D36" s="77" t="s">
        <v>6</v>
      </c>
      <c r="E36" s="258"/>
      <c r="F36" s="258"/>
      <c r="G36" s="258"/>
      <c r="H36" s="8">
        <f t="shared" si="7"/>
        <v>0</v>
      </c>
      <c r="I36" s="14">
        <f t="shared" si="8"/>
        <v>0</v>
      </c>
      <c r="J36" s="259"/>
      <c r="K36" s="259"/>
      <c r="L36" s="39">
        <f t="shared" si="9"/>
        <v>0</v>
      </c>
      <c r="M36" s="39">
        <f t="shared" si="0"/>
        <v>0</v>
      </c>
      <c r="N36" s="258">
        <f t="shared" si="1"/>
        <v>0</v>
      </c>
      <c r="O36" s="258">
        <f t="shared" si="2"/>
        <v>0</v>
      </c>
      <c r="P36" s="258">
        <f t="shared" si="3"/>
        <v>0</v>
      </c>
      <c r="Q36" s="258">
        <f t="shared" si="4"/>
        <v>0</v>
      </c>
      <c r="R36" s="5">
        <f t="shared" si="5"/>
        <v>0</v>
      </c>
      <c r="S36" s="573"/>
      <c r="T36" s="574"/>
      <c r="U36" s="27"/>
      <c r="V36" s="382">
        <f>12*$S$6+11</f>
        <v>24311</v>
      </c>
      <c r="W36" s="383" t="e">
        <f t="shared" si="6"/>
        <v>#VALUE!</v>
      </c>
      <c r="X36" s="383">
        <f>IF($K$17="",'Foglio di base'!AH7,IF(W36=0,'Foglio di base'!AH7,'Foglio di base'!AH11))</f>
        <v>6.4</v>
      </c>
      <c r="Y36" s="120" t="str">
        <f>IF((E36+F36+G36)=0,"",11)</f>
        <v/>
      </c>
      <c r="Z36" s="120"/>
      <c r="AA36" s="120"/>
      <c r="AB36" s="121"/>
      <c r="AC36" s="121"/>
      <c r="AD36" s="122"/>
      <c r="AE36" s="122"/>
    </row>
    <row r="37" spans="1:31" s="61" customFormat="1" ht="24" customHeight="1" thickBot="1" x14ac:dyDescent="0.25">
      <c r="B37" s="27"/>
      <c r="C37" s="85">
        <v>12</v>
      </c>
      <c r="D37" s="78" t="s">
        <v>140</v>
      </c>
      <c r="E37" s="258"/>
      <c r="F37" s="258"/>
      <c r="G37" s="258"/>
      <c r="H37" s="8">
        <f t="shared" si="7"/>
        <v>0</v>
      </c>
      <c r="I37" s="90">
        <f t="shared" si="8"/>
        <v>0</v>
      </c>
      <c r="J37" s="259"/>
      <c r="K37" s="259"/>
      <c r="L37" s="39">
        <f t="shared" si="9"/>
        <v>0</v>
      </c>
      <c r="M37" s="39">
        <f t="shared" si="0"/>
        <v>0</v>
      </c>
      <c r="N37" s="258">
        <f t="shared" si="1"/>
        <v>0</v>
      </c>
      <c r="O37" s="258">
        <f t="shared" si="2"/>
        <v>0</v>
      </c>
      <c r="P37" s="258">
        <f t="shared" si="3"/>
        <v>0</v>
      </c>
      <c r="Q37" s="258">
        <f t="shared" si="4"/>
        <v>0</v>
      </c>
      <c r="R37" s="5">
        <f t="shared" si="5"/>
        <v>0</v>
      </c>
      <c r="S37" s="573"/>
      <c r="T37" s="574"/>
      <c r="U37" s="27"/>
      <c r="V37" s="382">
        <f>12*$S$6+12</f>
        <v>24312</v>
      </c>
      <c r="W37" s="383" t="e">
        <f t="shared" si="6"/>
        <v>#VALUE!</v>
      </c>
      <c r="X37" s="383">
        <f>IF($K$17="",'Foglio di base'!AH7,IF(W37=0,'Foglio di base'!AH7,'Foglio di base'!AH11))</f>
        <v>6.4</v>
      </c>
      <c r="Y37" s="120" t="str">
        <f>IF((E37+F37+G37)=0,"",12)</f>
        <v/>
      </c>
      <c r="Z37" s="120"/>
      <c r="AA37" s="120"/>
      <c r="AB37" s="121"/>
      <c r="AC37" s="121"/>
      <c r="AD37" s="122"/>
      <c r="AE37" s="122"/>
    </row>
    <row r="38" spans="1:31" s="66" customFormat="1" ht="16.5" customHeight="1" x14ac:dyDescent="0.2">
      <c r="B38" s="27"/>
      <c r="C38" s="62" t="e">
        <f>IF(M82&gt;=-1,"",IF((E37+F37+G37)&lt;&gt;0,"Al dipendente vanno rimborsati:","Se è l'ultimo versamento del salario, al dipendente vanno rimborsati:"))</f>
        <v>#VALUE!</v>
      </c>
      <c r="D38" s="63"/>
      <c r="E38" s="64"/>
      <c r="F38" s="64"/>
      <c r="G38" s="64"/>
      <c r="H38" s="43"/>
      <c r="I38" s="40"/>
      <c r="J38" s="45" t="e">
        <f>IF(M82&lt;0,"contributi AD pagati in più","")</f>
        <v>#VALUE!</v>
      </c>
      <c r="K38" s="65"/>
      <c r="L38" s="43"/>
      <c r="M38" s="44" t="str">
        <f>IF(K17="","",IF(M82&gt;=-0.05,0,M82))</f>
        <v/>
      </c>
      <c r="N38" s="64"/>
      <c r="O38" s="64"/>
      <c r="P38" s="64"/>
      <c r="Q38" s="64"/>
      <c r="R38" s="43"/>
      <c r="S38" s="579"/>
      <c r="T38" s="579"/>
      <c r="U38" s="27"/>
      <c r="V38" s="208"/>
      <c r="W38" s="209"/>
      <c r="X38" s="120"/>
      <c r="Y38" s="120"/>
      <c r="Z38" s="120"/>
      <c r="AA38" s="120"/>
      <c r="AB38" s="123"/>
      <c r="AC38" s="123"/>
      <c r="AD38" s="124"/>
      <c r="AE38" s="124"/>
    </row>
    <row r="39" spans="1:31" s="66" customFormat="1" ht="16.5" customHeight="1" thickBot="1" x14ac:dyDescent="0.25">
      <c r="B39" s="27"/>
      <c r="C39" s="67" t="str">
        <f>IF(J39="","",IF((E37+F37+G37)&lt;&gt;0,"Al dipendente vanno rimborsati:","Se è l'ultimo versamento del salario, al dipendente vanno rimborsati:"))</f>
        <v/>
      </c>
      <c r="D39" s="68"/>
      <c r="E39" s="69"/>
      <c r="F39" s="69"/>
      <c r="G39" s="69"/>
      <c r="H39" s="40"/>
      <c r="I39" s="40"/>
      <c r="J39" s="42" t="str">
        <f>IF(K17="","",IF(M65&lt;-1,"franchigia per i pensionati",""))</f>
        <v/>
      </c>
      <c r="K39" s="70"/>
      <c r="L39" s="40"/>
      <c r="M39" s="41" t="str">
        <f>IF(K17="","",IF(M65&gt;=-1,0,M65))</f>
        <v/>
      </c>
      <c r="N39" s="69"/>
      <c r="O39" s="69"/>
      <c r="P39" s="69"/>
      <c r="Q39" s="69"/>
      <c r="R39" s="40"/>
      <c r="S39" s="582"/>
      <c r="T39" s="582"/>
      <c r="U39" s="27"/>
      <c r="V39" s="208"/>
      <c r="W39" s="209"/>
      <c r="X39" s="120"/>
      <c r="Y39" s="120"/>
      <c r="Z39" s="120"/>
      <c r="AA39" s="120"/>
      <c r="AB39" s="123"/>
      <c r="AC39" s="123"/>
      <c r="AD39" s="124"/>
      <c r="AE39" s="124"/>
    </row>
    <row r="40" spans="1:31" ht="22.5" customHeight="1" thickBot="1" x14ac:dyDescent="0.25">
      <c r="B40" s="47"/>
      <c r="C40" s="622" t="s">
        <v>159</v>
      </c>
      <c r="D40" s="623"/>
      <c r="E40" s="6">
        <f t="shared" ref="E40:L40" si="10">SUM(E26:E37)</f>
        <v>0</v>
      </c>
      <c r="F40" s="6">
        <f t="shared" si="10"/>
        <v>0</v>
      </c>
      <c r="G40" s="71">
        <f t="shared" si="10"/>
        <v>0</v>
      </c>
      <c r="H40" s="71">
        <f t="shared" si="10"/>
        <v>0</v>
      </c>
      <c r="I40" s="72">
        <f>IF((E40+F40+G40-H40)&lt;0,0,IF(Y17="2b",0,(E40+F40+G40-H40)))</f>
        <v>0</v>
      </c>
      <c r="J40" s="60">
        <f t="shared" si="10"/>
        <v>0</v>
      </c>
      <c r="K40" s="60">
        <f t="shared" si="10"/>
        <v>0</v>
      </c>
      <c r="L40" s="6">
        <f t="shared" si="10"/>
        <v>0</v>
      </c>
      <c r="M40" s="6">
        <f>IF(I40=0,0,SUM(M26:M39))</f>
        <v>0</v>
      </c>
      <c r="N40" s="6">
        <f>SUM(N26:N37)</f>
        <v>0</v>
      </c>
      <c r="O40" s="6">
        <f>SUM(O26:O37)</f>
        <v>0</v>
      </c>
      <c r="P40" s="6">
        <f>SUM(P26:P37)</f>
        <v>0</v>
      </c>
      <c r="Q40" s="6">
        <f>SUM(Q26:Q37)</f>
        <v>0</v>
      </c>
      <c r="R40" s="6">
        <f>L40-SUM(M40:Q40)</f>
        <v>0</v>
      </c>
      <c r="S40" s="573"/>
      <c r="T40" s="574"/>
      <c r="U40" s="47"/>
      <c r="V40" s="210"/>
      <c r="W40" s="120"/>
      <c r="X40" s="120"/>
      <c r="Y40" s="120"/>
      <c r="Z40" s="120"/>
      <c r="AA40" s="120"/>
    </row>
    <row r="41" spans="1:31" ht="9.75" customHeight="1" x14ac:dyDescent="0.25">
      <c r="B41" s="47"/>
      <c r="C41" s="73"/>
      <c r="D41" s="51"/>
      <c r="E41" s="47"/>
      <c r="F41" s="47"/>
      <c r="G41" s="47"/>
      <c r="H41" s="47"/>
      <c r="I41" s="47"/>
      <c r="J41" s="47"/>
      <c r="K41" s="47"/>
      <c r="L41" s="47"/>
      <c r="M41" s="47"/>
      <c r="N41" s="47"/>
      <c r="O41" s="47"/>
      <c r="P41" s="47"/>
      <c r="Q41" s="47"/>
      <c r="R41" s="74"/>
      <c r="S41" s="74"/>
      <c r="T41" s="74"/>
      <c r="U41" s="47"/>
      <c r="W41" s="114" t="e">
        <f>SUM(W26:W40)</f>
        <v>#VALUE!</v>
      </c>
      <c r="X41" s="120">
        <f>IF($K$17="",'Foglio di base'!AH7,IF(W41=0,'Foglio di base'!AH7,'Foglio di base'!AH11))</f>
        <v>6.4</v>
      </c>
      <c r="Y41" s="120"/>
      <c r="Z41" s="120"/>
      <c r="AA41" s="120"/>
    </row>
    <row r="42" spans="1:31" s="103" customFormat="1" ht="15.75" customHeight="1" x14ac:dyDescent="0.2">
      <c r="B42" s="104"/>
      <c r="C42" s="105" t="s">
        <v>160</v>
      </c>
      <c r="D42" s="106"/>
      <c r="E42" s="105"/>
      <c r="F42" s="105"/>
      <c r="G42" s="107"/>
      <c r="H42" s="107"/>
      <c r="I42" s="107"/>
      <c r="J42" s="107"/>
      <c r="K42" s="107"/>
      <c r="L42" s="105"/>
      <c r="M42" s="105" t="s">
        <v>162</v>
      </c>
      <c r="N42" s="105"/>
      <c r="O42" s="105"/>
      <c r="P42" s="105"/>
      <c r="Q42" s="105" t="s">
        <v>163</v>
      </c>
      <c r="R42" s="104"/>
      <c r="S42" s="104"/>
      <c r="T42" s="104"/>
      <c r="U42" s="104"/>
      <c r="V42" s="125"/>
      <c r="W42" s="125" t="s">
        <v>19</v>
      </c>
      <c r="X42" s="125"/>
      <c r="Y42" s="125"/>
      <c r="Z42" s="125"/>
      <c r="AA42" s="125"/>
      <c r="AB42" s="126"/>
      <c r="AC42" s="126"/>
      <c r="AD42" s="125"/>
      <c r="AE42" s="125"/>
    </row>
    <row r="43" spans="1:31" ht="15" customHeight="1" x14ac:dyDescent="0.2">
      <c r="B43" s="47"/>
      <c r="C43" s="616"/>
      <c r="D43" s="617"/>
      <c r="E43" s="617"/>
      <c r="F43" s="617"/>
      <c r="G43" s="617"/>
      <c r="H43" s="617"/>
      <c r="I43" s="617"/>
      <c r="J43" s="617"/>
      <c r="K43" s="618"/>
      <c r="L43" s="49"/>
      <c r="M43" s="600"/>
      <c r="N43" s="601"/>
      <c r="O43" s="47"/>
      <c r="P43" s="47"/>
      <c r="Q43" s="564"/>
      <c r="R43" s="565"/>
      <c r="S43" s="565"/>
      <c r="T43" s="566"/>
      <c r="U43" s="47"/>
    </row>
    <row r="44" spans="1:31" ht="15" customHeight="1" x14ac:dyDescent="0.2">
      <c r="B44" s="47"/>
      <c r="C44" s="619"/>
      <c r="D44" s="620"/>
      <c r="E44" s="620"/>
      <c r="F44" s="620"/>
      <c r="G44" s="620"/>
      <c r="H44" s="620"/>
      <c r="I44" s="620"/>
      <c r="J44" s="620"/>
      <c r="K44" s="621"/>
      <c r="L44" s="49"/>
      <c r="M44" s="602"/>
      <c r="N44" s="603"/>
      <c r="O44" s="47"/>
      <c r="P44" s="47"/>
      <c r="Q44" s="567"/>
      <c r="R44" s="568"/>
      <c r="S44" s="568"/>
      <c r="T44" s="569"/>
      <c r="U44" s="47"/>
    </row>
    <row r="45" spans="1:31" ht="15" customHeight="1" x14ac:dyDescent="0.2">
      <c r="B45" s="47"/>
      <c r="C45" s="576"/>
      <c r="D45" s="577"/>
      <c r="E45" s="577"/>
      <c r="F45" s="577"/>
      <c r="G45" s="577"/>
      <c r="H45" s="577"/>
      <c r="I45" s="577"/>
      <c r="J45" s="577"/>
      <c r="K45" s="578"/>
      <c r="L45" s="47"/>
      <c r="M45" s="604"/>
      <c r="N45" s="605"/>
      <c r="O45" s="47"/>
      <c r="P45" s="47"/>
      <c r="Q45" s="570"/>
      <c r="R45" s="571"/>
      <c r="S45" s="571"/>
      <c r="T45" s="572"/>
      <c r="U45" s="47"/>
    </row>
    <row r="46" spans="1:31" ht="7.5" customHeight="1" x14ac:dyDescent="0.2">
      <c r="B46" s="47"/>
      <c r="C46" s="319"/>
      <c r="D46" s="319"/>
      <c r="E46" s="319"/>
      <c r="F46" s="319"/>
      <c r="G46" s="319"/>
      <c r="H46" s="319"/>
      <c r="I46" s="319"/>
      <c r="J46" s="319"/>
      <c r="K46" s="319"/>
      <c r="L46" s="52"/>
      <c r="M46" s="257"/>
      <c r="N46" s="257"/>
      <c r="O46" s="52"/>
      <c r="P46" s="320"/>
      <c r="Q46" s="320"/>
      <c r="R46" s="320"/>
      <c r="S46" s="320"/>
      <c r="T46" s="320"/>
      <c r="U46" s="47"/>
    </row>
    <row r="47" spans="1:31" ht="11.25" customHeight="1" x14ac:dyDescent="0.2">
      <c r="B47" s="47"/>
      <c r="C47" s="434" t="s">
        <v>216</v>
      </c>
      <c r="D47" s="47"/>
      <c r="E47" s="47"/>
      <c r="F47" s="47"/>
      <c r="G47" s="47"/>
      <c r="H47" s="47"/>
      <c r="I47" s="47"/>
      <c r="J47" s="47"/>
      <c r="K47" s="47"/>
      <c r="L47" s="47"/>
      <c r="M47" s="47"/>
      <c r="N47" s="47"/>
      <c r="O47" s="47"/>
      <c r="P47" s="47"/>
      <c r="Q47" s="47"/>
      <c r="R47" s="47"/>
      <c r="S47" s="47"/>
      <c r="T47" s="447" t="str">
        <f>'Foglio di base'!N43</f>
        <v>© medisuisse 2025</v>
      </c>
      <c r="U47" s="47"/>
    </row>
    <row r="48" spans="1:31" s="79" customFormat="1" ht="2.25" customHeight="1" x14ac:dyDescent="0.2">
      <c r="A48" s="4"/>
      <c r="B48" s="47"/>
      <c r="C48" s="47"/>
      <c r="D48" s="47"/>
      <c r="E48" s="47"/>
      <c r="F48" s="47"/>
      <c r="G48" s="47"/>
      <c r="H48" s="47"/>
      <c r="I48" s="47"/>
      <c r="J48" s="47"/>
      <c r="K48" s="47"/>
      <c r="L48" s="47"/>
      <c r="M48" s="47"/>
      <c r="N48" s="47"/>
      <c r="O48" s="47"/>
      <c r="P48" s="47"/>
      <c r="Q48" s="47"/>
      <c r="R48" s="47"/>
      <c r="S48" s="47"/>
      <c r="T48" s="47"/>
      <c r="U48" s="47"/>
      <c r="V48" s="114"/>
      <c r="W48" s="114"/>
      <c r="X48" s="114"/>
      <c r="Y48" s="114"/>
      <c r="Z48" s="114"/>
      <c r="AA48" s="114"/>
      <c r="AB48" s="115"/>
      <c r="AC48" s="115"/>
      <c r="AD48" s="114"/>
      <c r="AE48" s="127"/>
    </row>
    <row r="49" spans="1:29" s="127" customFormat="1" hidden="1" x14ac:dyDescent="0.2">
      <c r="A49" s="196"/>
      <c r="B49" s="196"/>
      <c r="C49" s="448" t="str">
        <f>K15</f>
        <v/>
      </c>
      <c r="D49" s="196"/>
      <c r="E49" s="196"/>
      <c r="F49" s="196"/>
      <c r="G49" s="196"/>
      <c r="H49" s="196"/>
      <c r="I49" s="196"/>
      <c r="J49" s="196"/>
      <c r="K49" s="196"/>
      <c r="L49" s="196"/>
      <c r="M49" s="196"/>
      <c r="N49" s="196"/>
      <c r="O49" s="196"/>
      <c r="P49" s="196"/>
      <c r="Q49" s="196"/>
      <c r="R49" s="196"/>
      <c r="S49" s="196"/>
      <c r="T49" s="196"/>
      <c r="U49" s="196"/>
      <c r="AB49" s="128"/>
      <c r="AC49" s="128"/>
    </row>
    <row r="50" spans="1:29" s="129" customFormat="1" ht="15" hidden="1" customHeight="1" x14ac:dyDescent="0.2">
      <c r="A50" s="414"/>
      <c r="B50" s="196"/>
      <c r="C50" s="196"/>
      <c r="D50" s="197" t="s">
        <v>24</v>
      </c>
      <c r="E50" s="196"/>
      <c r="F50" s="196"/>
      <c r="G50" s="198" t="s">
        <v>18</v>
      </c>
      <c r="H50" s="196"/>
      <c r="I50" s="196"/>
      <c r="J50" s="196"/>
      <c r="K50" s="196"/>
      <c r="L50" s="196"/>
      <c r="M50" s="196"/>
      <c r="N50" s="196"/>
      <c r="O50" s="196"/>
      <c r="P50" s="196"/>
      <c r="Q50" s="196"/>
      <c r="R50" s="196"/>
      <c r="S50" s="196"/>
      <c r="T50" s="196"/>
      <c r="U50" s="196"/>
      <c r="AB50" s="128"/>
      <c r="AC50" s="128"/>
    </row>
    <row r="51" spans="1:29" s="129" customFormat="1" ht="15" hidden="1" customHeight="1" x14ac:dyDescent="0.2">
      <c r="A51" s="414"/>
      <c r="B51" s="197"/>
      <c r="C51" s="199"/>
      <c r="D51" s="199"/>
      <c r="E51" s="199"/>
      <c r="F51" s="200"/>
      <c r="G51" s="200" t="e">
        <f>IF(W26=0,0,(E26+F26+G26))</f>
        <v>#VALUE!</v>
      </c>
      <c r="H51" s="200" t="e">
        <f>IF(G51&lt;1,0,1400*W26)</f>
        <v>#VALUE!</v>
      </c>
      <c r="I51" s="200" t="e">
        <f>IF((G51-H51)&lt;1,0,(G51-H51))</f>
        <v>#VALUE!</v>
      </c>
      <c r="J51" s="197"/>
      <c r="K51" s="200"/>
      <c r="L51" s="197"/>
      <c r="M51" s="200" t="e">
        <f>IF(W26=0,0,M26)</f>
        <v>#VALUE!</v>
      </c>
      <c r="N51" s="197"/>
      <c r="O51" s="197"/>
      <c r="P51" s="197"/>
      <c r="Q51" s="197"/>
      <c r="R51" s="197"/>
      <c r="S51" s="197"/>
      <c r="T51" s="197"/>
      <c r="U51" s="197"/>
      <c r="AB51" s="128"/>
      <c r="AC51" s="128"/>
    </row>
    <row r="52" spans="1:29" s="129" customFormat="1" ht="15" hidden="1" customHeight="1" x14ac:dyDescent="0.2">
      <c r="A52" s="414"/>
      <c r="B52" s="197"/>
      <c r="C52" s="127"/>
      <c r="D52" s="127"/>
      <c r="E52" s="127"/>
      <c r="F52" s="200"/>
      <c r="G52" s="200" t="e">
        <f t="shared" ref="G52:G62" si="11">IF(W27=0,0,(E27+F27+G27))</f>
        <v>#VALUE!</v>
      </c>
      <c r="H52" s="200" t="e">
        <f t="shared" ref="H52:H62" si="12">IF(G52&lt;1,0,1400*W27)</f>
        <v>#VALUE!</v>
      </c>
      <c r="I52" s="200" t="e">
        <f t="shared" ref="I52:I62" si="13">IF((G52-H52)&lt;1,0,(G52-H52))</f>
        <v>#VALUE!</v>
      </c>
      <c r="J52" s="197"/>
      <c r="K52" s="201"/>
      <c r="L52" s="202"/>
      <c r="M52" s="200" t="e">
        <f t="shared" ref="M52:M62" si="14">IF(W27=0,0,M27)</f>
        <v>#VALUE!</v>
      </c>
      <c r="N52" s="203"/>
      <c r="O52" s="197"/>
      <c r="P52" s="197"/>
      <c r="Q52" s="197"/>
      <c r="R52" s="197"/>
      <c r="S52" s="197"/>
      <c r="T52" s="197"/>
      <c r="U52" s="197"/>
      <c r="AB52" s="128"/>
      <c r="AC52" s="128"/>
    </row>
    <row r="53" spans="1:29" s="129" customFormat="1" ht="15" hidden="1" customHeight="1" x14ac:dyDescent="0.2">
      <c r="A53" s="414"/>
      <c r="B53" s="197"/>
      <c r="C53" s="127"/>
      <c r="D53" s="127"/>
      <c r="E53" s="127"/>
      <c r="F53" s="200"/>
      <c r="G53" s="200" t="e">
        <f t="shared" si="11"/>
        <v>#VALUE!</v>
      </c>
      <c r="H53" s="200" t="e">
        <f t="shared" si="12"/>
        <v>#VALUE!</v>
      </c>
      <c r="I53" s="200" t="e">
        <f t="shared" si="13"/>
        <v>#VALUE!</v>
      </c>
      <c r="J53" s="197"/>
      <c r="K53" s="201"/>
      <c r="L53" s="202"/>
      <c r="M53" s="200" t="e">
        <f t="shared" si="14"/>
        <v>#VALUE!</v>
      </c>
      <c r="N53" s="203"/>
      <c r="O53" s="197"/>
      <c r="P53" s="197"/>
      <c r="Q53" s="197"/>
      <c r="R53" s="197"/>
      <c r="S53" s="197"/>
      <c r="T53" s="197"/>
      <c r="U53" s="197"/>
      <c r="AB53" s="128"/>
      <c r="AC53" s="128"/>
    </row>
    <row r="54" spans="1:29" s="129" customFormat="1" ht="15" hidden="1" customHeight="1" x14ac:dyDescent="0.2">
      <c r="A54" s="414"/>
      <c r="B54" s="197"/>
      <c r="C54" s="127"/>
      <c r="D54" s="127" t="str">
        <f>MID($C$49,2,1)</f>
        <v/>
      </c>
      <c r="E54" s="127"/>
      <c r="F54" s="200"/>
      <c r="G54" s="200" t="e">
        <f t="shared" si="11"/>
        <v>#VALUE!</v>
      </c>
      <c r="H54" s="200" t="e">
        <f t="shared" si="12"/>
        <v>#VALUE!</v>
      </c>
      <c r="I54" s="200" t="e">
        <f t="shared" si="13"/>
        <v>#VALUE!</v>
      </c>
      <c r="J54" s="197"/>
      <c r="K54" s="201"/>
      <c r="L54" s="202"/>
      <c r="M54" s="200" t="e">
        <f t="shared" si="14"/>
        <v>#VALUE!</v>
      </c>
      <c r="N54" s="204"/>
      <c r="O54" s="197"/>
      <c r="P54" s="197"/>
      <c r="Q54" s="197"/>
      <c r="R54" s="197"/>
      <c r="S54" s="197"/>
      <c r="T54" s="197"/>
      <c r="U54" s="197"/>
      <c r="AB54" s="128"/>
      <c r="AC54" s="128"/>
    </row>
    <row r="55" spans="1:29" s="129" customFormat="1" ht="15" hidden="1" customHeight="1" x14ac:dyDescent="0.2">
      <c r="A55" s="414"/>
      <c r="B55" s="197"/>
      <c r="C55" s="127"/>
      <c r="D55" s="127"/>
      <c r="E55" s="127"/>
      <c r="F55" s="200"/>
      <c r="G55" s="200" t="e">
        <f t="shared" si="11"/>
        <v>#VALUE!</v>
      </c>
      <c r="H55" s="200" t="e">
        <f t="shared" si="12"/>
        <v>#VALUE!</v>
      </c>
      <c r="I55" s="200" t="e">
        <f t="shared" si="13"/>
        <v>#VALUE!</v>
      </c>
      <c r="J55" s="197"/>
      <c r="K55" s="201"/>
      <c r="L55" s="197"/>
      <c r="M55" s="200" t="e">
        <f t="shared" si="14"/>
        <v>#VALUE!</v>
      </c>
      <c r="N55" s="197"/>
      <c r="O55" s="197"/>
      <c r="P55" s="197"/>
      <c r="Q55" s="197"/>
      <c r="R55" s="197"/>
      <c r="S55" s="197"/>
      <c r="T55" s="197"/>
      <c r="U55" s="197"/>
      <c r="AB55" s="128"/>
      <c r="AC55" s="128"/>
    </row>
    <row r="56" spans="1:29" s="129" customFormat="1" ht="15" hidden="1" customHeight="1" x14ac:dyDescent="0.2">
      <c r="A56" s="414"/>
      <c r="B56" s="197"/>
      <c r="C56" s="127"/>
      <c r="D56" s="127"/>
      <c r="E56" s="127"/>
      <c r="F56" s="200"/>
      <c r="G56" s="200" t="e">
        <f t="shared" si="11"/>
        <v>#VALUE!</v>
      </c>
      <c r="H56" s="200" t="e">
        <f t="shared" si="12"/>
        <v>#VALUE!</v>
      </c>
      <c r="I56" s="200" t="e">
        <f t="shared" si="13"/>
        <v>#VALUE!</v>
      </c>
      <c r="J56" s="197"/>
      <c r="K56" s="201"/>
      <c r="L56" s="197"/>
      <c r="M56" s="200" t="e">
        <f t="shared" si="14"/>
        <v>#VALUE!</v>
      </c>
      <c r="N56" s="197"/>
      <c r="O56" s="197"/>
      <c r="P56" s="197"/>
      <c r="Q56" s="197"/>
      <c r="R56" s="197"/>
      <c r="S56" s="197"/>
      <c r="T56" s="197"/>
      <c r="U56" s="197"/>
      <c r="AB56" s="128"/>
      <c r="AC56" s="128"/>
    </row>
    <row r="57" spans="1:29" s="129" customFormat="1" ht="15" hidden="1" customHeight="1" x14ac:dyDescent="0.2">
      <c r="A57" s="414"/>
      <c r="B57" s="197"/>
      <c r="C57" s="127"/>
      <c r="D57" s="127"/>
      <c r="E57" s="127"/>
      <c r="F57" s="200"/>
      <c r="G57" s="200" t="e">
        <f t="shared" si="11"/>
        <v>#VALUE!</v>
      </c>
      <c r="H57" s="200" t="e">
        <f t="shared" si="12"/>
        <v>#VALUE!</v>
      </c>
      <c r="I57" s="200" t="e">
        <f t="shared" si="13"/>
        <v>#VALUE!</v>
      </c>
      <c r="J57" s="197"/>
      <c r="K57" s="201"/>
      <c r="L57" s="197"/>
      <c r="M57" s="200" t="e">
        <f t="shared" si="14"/>
        <v>#VALUE!</v>
      </c>
      <c r="N57" s="197"/>
      <c r="O57" s="197"/>
      <c r="P57" s="197"/>
      <c r="Q57" s="197"/>
      <c r="R57" s="197"/>
      <c r="S57" s="197"/>
      <c r="T57" s="197"/>
      <c r="U57" s="197"/>
      <c r="AB57" s="128"/>
      <c r="AC57" s="128"/>
    </row>
    <row r="58" spans="1:29" s="129" customFormat="1" ht="15" hidden="1" customHeight="1" x14ac:dyDescent="0.2">
      <c r="A58" s="414"/>
      <c r="B58" s="197"/>
      <c r="C58" s="127"/>
      <c r="D58" s="127"/>
      <c r="E58" s="127"/>
      <c r="F58" s="200"/>
      <c r="G58" s="200" t="e">
        <f t="shared" si="11"/>
        <v>#VALUE!</v>
      </c>
      <c r="H58" s="200" t="e">
        <f t="shared" si="12"/>
        <v>#VALUE!</v>
      </c>
      <c r="I58" s="200" t="e">
        <f t="shared" si="13"/>
        <v>#VALUE!</v>
      </c>
      <c r="J58" s="197"/>
      <c r="K58" s="201"/>
      <c r="L58" s="197"/>
      <c r="M58" s="200" t="e">
        <f t="shared" si="14"/>
        <v>#VALUE!</v>
      </c>
      <c r="N58" s="197"/>
      <c r="O58" s="197"/>
      <c r="P58" s="197"/>
      <c r="Q58" s="197"/>
      <c r="R58" s="197"/>
      <c r="S58" s="197"/>
      <c r="T58" s="197"/>
      <c r="U58" s="197"/>
      <c r="AB58" s="128"/>
      <c r="AC58" s="128"/>
    </row>
    <row r="59" spans="1:29" s="129" customFormat="1" ht="15" hidden="1" customHeight="1" x14ac:dyDescent="0.2">
      <c r="A59" s="414"/>
      <c r="B59" s="197"/>
      <c r="C59" s="127"/>
      <c r="D59" s="127"/>
      <c r="E59" s="127"/>
      <c r="F59" s="200"/>
      <c r="G59" s="200" t="e">
        <f t="shared" si="11"/>
        <v>#VALUE!</v>
      </c>
      <c r="H59" s="200" t="e">
        <f t="shared" si="12"/>
        <v>#VALUE!</v>
      </c>
      <c r="I59" s="200" t="e">
        <f t="shared" si="13"/>
        <v>#VALUE!</v>
      </c>
      <c r="J59" s="197"/>
      <c r="K59" s="201"/>
      <c r="L59" s="197"/>
      <c r="M59" s="200" t="e">
        <f t="shared" si="14"/>
        <v>#VALUE!</v>
      </c>
      <c r="N59" s="197"/>
      <c r="O59" s="197"/>
      <c r="P59" s="197"/>
      <c r="Q59" s="197"/>
      <c r="R59" s="197"/>
      <c r="S59" s="197"/>
      <c r="T59" s="197"/>
      <c r="U59" s="197"/>
      <c r="AB59" s="128"/>
      <c r="AC59" s="128"/>
    </row>
    <row r="60" spans="1:29" s="129" customFormat="1" ht="15" hidden="1" customHeight="1" x14ac:dyDescent="0.2">
      <c r="A60" s="414"/>
      <c r="B60" s="197"/>
      <c r="C60" s="127"/>
      <c r="D60" s="127"/>
      <c r="E60" s="127"/>
      <c r="F60" s="200"/>
      <c r="G60" s="200" t="e">
        <f t="shared" si="11"/>
        <v>#VALUE!</v>
      </c>
      <c r="H60" s="200" t="e">
        <f t="shared" si="12"/>
        <v>#VALUE!</v>
      </c>
      <c r="I60" s="200" t="e">
        <f t="shared" si="13"/>
        <v>#VALUE!</v>
      </c>
      <c r="J60" s="197"/>
      <c r="K60" s="201"/>
      <c r="L60" s="197"/>
      <c r="M60" s="200" t="e">
        <f t="shared" si="14"/>
        <v>#VALUE!</v>
      </c>
      <c r="N60" s="197"/>
      <c r="O60" s="197"/>
      <c r="P60" s="197"/>
      <c r="Q60" s="197"/>
      <c r="R60" s="197"/>
      <c r="S60" s="197"/>
      <c r="T60" s="197"/>
      <c r="U60" s="197"/>
      <c r="AB60" s="128"/>
      <c r="AC60" s="128"/>
    </row>
    <row r="61" spans="1:29" s="129" customFormat="1" ht="15" hidden="1" customHeight="1" x14ac:dyDescent="0.2">
      <c r="A61" s="414"/>
      <c r="B61" s="197"/>
      <c r="C61" s="127"/>
      <c r="D61" s="127"/>
      <c r="E61" s="127"/>
      <c r="F61" s="200"/>
      <c r="G61" s="200" t="e">
        <f t="shared" si="11"/>
        <v>#VALUE!</v>
      </c>
      <c r="H61" s="200" t="e">
        <f t="shared" si="12"/>
        <v>#VALUE!</v>
      </c>
      <c r="I61" s="200" t="e">
        <f t="shared" si="13"/>
        <v>#VALUE!</v>
      </c>
      <c r="J61" s="197"/>
      <c r="K61" s="201"/>
      <c r="L61" s="197"/>
      <c r="M61" s="200" t="e">
        <f t="shared" si="14"/>
        <v>#VALUE!</v>
      </c>
      <c r="N61" s="197"/>
      <c r="O61" s="197"/>
      <c r="P61" s="197"/>
      <c r="Q61" s="197"/>
      <c r="R61" s="197"/>
      <c r="S61" s="197"/>
      <c r="T61" s="197"/>
      <c r="U61" s="197"/>
      <c r="AB61" s="128"/>
      <c r="AC61" s="128"/>
    </row>
    <row r="62" spans="1:29" s="129" customFormat="1" ht="15" hidden="1" customHeight="1" x14ac:dyDescent="0.2">
      <c r="A62" s="414"/>
      <c r="B62" s="197"/>
      <c r="C62" s="127"/>
      <c r="D62" s="127"/>
      <c r="E62" s="127"/>
      <c r="F62" s="200"/>
      <c r="G62" s="200" t="e">
        <f t="shared" si="11"/>
        <v>#VALUE!</v>
      </c>
      <c r="H62" s="200" t="e">
        <f t="shared" si="12"/>
        <v>#VALUE!</v>
      </c>
      <c r="I62" s="200" t="e">
        <f t="shared" si="13"/>
        <v>#VALUE!</v>
      </c>
      <c r="J62" s="197"/>
      <c r="K62" s="201"/>
      <c r="L62" s="197"/>
      <c r="M62" s="200" t="e">
        <f t="shared" si="14"/>
        <v>#VALUE!</v>
      </c>
      <c r="N62" s="197"/>
      <c r="O62" s="197"/>
      <c r="P62" s="197"/>
      <c r="Q62" s="197"/>
      <c r="R62" s="197"/>
      <c r="S62" s="197"/>
      <c r="T62" s="197"/>
      <c r="U62" s="197"/>
      <c r="AB62" s="128"/>
      <c r="AC62" s="128"/>
    </row>
    <row r="63" spans="1:29" s="129" customFormat="1" ht="15" hidden="1" customHeight="1" x14ac:dyDescent="0.2">
      <c r="A63" s="414"/>
      <c r="B63" s="197"/>
      <c r="C63" s="127"/>
      <c r="D63" s="127"/>
      <c r="E63" s="127"/>
      <c r="F63" s="197"/>
      <c r="G63" s="200" t="e">
        <f>SUM(G51:G62)</f>
        <v>#VALUE!</v>
      </c>
      <c r="H63" s="200" t="e">
        <f>SUM(H51:H62)</f>
        <v>#VALUE!</v>
      </c>
      <c r="I63" s="200" t="e">
        <f>SUM(I51:I62)</f>
        <v>#VALUE!</v>
      </c>
      <c r="J63" s="197"/>
      <c r="K63" s="201"/>
      <c r="L63" s="197"/>
      <c r="M63" s="200" t="e">
        <f>SUM(M51:M62)</f>
        <v>#VALUE!</v>
      </c>
      <c r="N63" s="197" t="s">
        <v>20</v>
      </c>
      <c r="O63" s="197"/>
      <c r="P63" s="197"/>
      <c r="Q63" s="197"/>
      <c r="R63" s="197"/>
      <c r="S63" s="197"/>
      <c r="T63" s="197"/>
      <c r="U63" s="197"/>
      <c r="AB63" s="128"/>
      <c r="AC63" s="128"/>
    </row>
    <row r="64" spans="1:29" s="129" customFormat="1" ht="15" hidden="1" customHeight="1" x14ac:dyDescent="0.2">
      <c r="A64" s="414"/>
      <c r="B64" s="197"/>
      <c r="C64" s="127"/>
      <c r="D64" s="127"/>
      <c r="E64" s="127"/>
      <c r="F64" s="197"/>
      <c r="G64" s="200"/>
      <c r="H64" s="197" t="e">
        <f>H63/1400</f>
        <v>#VALUE!</v>
      </c>
      <c r="I64" s="201" t="e">
        <f>IF((G63-H63)&lt;0,0,(G63-H63))</f>
        <v>#VALUE!</v>
      </c>
      <c r="J64" s="197"/>
      <c r="K64" s="201"/>
      <c r="L64" s="197"/>
      <c r="M64" s="200" t="e">
        <f>I64*'Foglio di base'!AH11%</f>
        <v>#VALUE!</v>
      </c>
      <c r="N64" s="197" t="s">
        <v>21</v>
      </c>
      <c r="O64" s="197"/>
      <c r="P64" s="197"/>
      <c r="Q64" s="197"/>
      <c r="R64" s="197"/>
      <c r="S64" s="197"/>
      <c r="T64" s="197"/>
      <c r="U64" s="197"/>
      <c r="AB64" s="128"/>
      <c r="AC64" s="128"/>
    </row>
    <row r="65" spans="1:29" s="127" customFormat="1" hidden="1" x14ac:dyDescent="0.2">
      <c r="A65" s="415"/>
      <c r="B65" s="197"/>
      <c r="F65" s="197"/>
      <c r="G65" s="197"/>
      <c r="H65" s="197"/>
      <c r="I65" s="201"/>
      <c r="J65" s="197"/>
      <c r="K65" s="197"/>
      <c r="L65" s="197"/>
      <c r="M65" s="200" t="e">
        <f>ROUND((M64-M63)/5,2)*5</f>
        <v>#VALUE!</v>
      </c>
      <c r="N65" s="197" t="s">
        <v>23</v>
      </c>
      <c r="O65" s="197"/>
      <c r="P65" s="197"/>
      <c r="Q65" s="197"/>
      <c r="R65" s="197"/>
      <c r="S65" s="197"/>
      <c r="T65" s="197"/>
      <c r="U65" s="197"/>
      <c r="AB65" s="128"/>
      <c r="AC65" s="128"/>
    </row>
    <row r="66" spans="1:29" s="127" customFormat="1" hidden="1" x14ac:dyDescent="0.2">
      <c r="A66" s="415"/>
      <c r="B66" s="196"/>
      <c r="F66" s="196"/>
      <c r="G66" s="196"/>
      <c r="H66" s="196"/>
      <c r="I66" s="196"/>
      <c r="J66" s="196"/>
      <c r="K66" s="196"/>
      <c r="L66" s="196"/>
      <c r="M66" s="196"/>
      <c r="N66" s="196"/>
      <c r="O66" s="196"/>
      <c r="P66" s="196"/>
      <c r="Q66" s="196"/>
      <c r="R66" s="196"/>
      <c r="S66" s="196"/>
      <c r="T66" s="196"/>
      <c r="U66" s="196"/>
      <c r="AB66" s="128"/>
      <c r="AC66" s="128"/>
    </row>
    <row r="67" spans="1:29" s="129" customFormat="1" ht="15" hidden="1" customHeight="1" x14ac:dyDescent="0.2">
      <c r="A67" s="414"/>
      <c r="B67" s="196"/>
      <c r="C67" s="127"/>
      <c r="D67" s="127"/>
      <c r="E67" s="127"/>
      <c r="F67" s="196"/>
      <c r="G67" s="198" t="s">
        <v>18</v>
      </c>
      <c r="H67" s="198" t="s">
        <v>27</v>
      </c>
      <c r="I67" s="196"/>
      <c r="J67" s="196"/>
      <c r="K67" s="196"/>
      <c r="L67" s="196"/>
      <c r="M67" s="196"/>
      <c r="N67" s="196"/>
      <c r="O67" s="196"/>
      <c r="P67" s="196"/>
      <c r="Q67" s="196"/>
      <c r="R67" s="196"/>
      <c r="S67" s="196"/>
      <c r="T67" s="196"/>
      <c r="U67" s="196"/>
      <c r="AB67" s="128"/>
      <c r="AC67" s="128"/>
    </row>
    <row r="68" spans="1:29" s="129" customFormat="1" ht="15" hidden="1" customHeight="1" x14ac:dyDescent="0.2">
      <c r="A68" s="414"/>
      <c r="B68" s="197"/>
      <c r="C68" s="127"/>
      <c r="D68" s="127"/>
      <c r="E68" s="127"/>
      <c r="F68" s="200"/>
      <c r="G68" s="200" t="e">
        <f>IF(W26=1,0,(E26+F26+G26))</f>
        <v>#VALUE!</v>
      </c>
      <c r="H68" s="205" t="e">
        <f>IF(G68&gt;0,1,0)</f>
        <v>#VALUE!</v>
      </c>
      <c r="I68" s="200" t="e">
        <f>G68</f>
        <v>#VALUE!</v>
      </c>
      <c r="J68" s="197"/>
      <c r="K68" s="200"/>
      <c r="L68" s="197"/>
      <c r="M68" s="200" t="e">
        <f>I68*1.1%</f>
        <v>#VALUE!</v>
      </c>
      <c r="N68" s="197"/>
      <c r="O68" s="197"/>
      <c r="P68" s="197"/>
      <c r="Q68" s="197"/>
      <c r="R68" s="197"/>
      <c r="S68" s="197"/>
      <c r="T68" s="197"/>
      <c r="U68" s="197"/>
      <c r="AB68" s="128"/>
      <c r="AC68" s="128"/>
    </row>
    <row r="69" spans="1:29" s="129" customFormat="1" ht="15" hidden="1" customHeight="1" x14ac:dyDescent="0.2">
      <c r="A69" s="414"/>
      <c r="B69" s="197"/>
      <c r="C69" s="127"/>
      <c r="D69" s="127"/>
      <c r="E69" s="127"/>
      <c r="F69" s="200"/>
      <c r="G69" s="200" t="e">
        <f t="shared" ref="G69:G79" si="15">IF(W27=1,0,(E27+F27+G27))</f>
        <v>#VALUE!</v>
      </c>
      <c r="H69" s="205" t="e">
        <f t="shared" ref="H69:H79" si="16">IF(G69&gt;0,1,0)</f>
        <v>#VALUE!</v>
      </c>
      <c r="I69" s="200" t="e">
        <f t="shared" ref="I69:I79" si="17">G69</f>
        <v>#VALUE!</v>
      </c>
      <c r="J69" s="197"/>
      <c r="K69" s="201"/>
      <c r="L69" s="202"/>
      <c r="M69" s="200" t="e">
        <f t="shared" ref="M69:M79" si="18">I69*1.1%</f>
        <v>#VALUE!</v>
      </c>
      <c r="N69" s="203"/>
      <c r="O69" s="197"/>
      <c r="P69" s="197"/>
      <c r="Q69" s="197"/>
      <c r="R69" s="197"/>
      <c r="S69" s="197"/>
      <c r="T69" s="197"/>
      <c r="U69" s="197"/>
      <c r="AB69" s="128"/>
      <c r="AC69" s="128"/>
    </row>
    <row r="70" spans="1:29" s="129" customFormat="1" ht="15" hidden="1" customHeight="1" x14ac:dyDescent="0.2">
      <c r="A70" s="414"/>
      <c r="B70" s="197"/>
      <c r="C70" s="127"/>
      <c r="D70" s="127"/>
      <c r="E70" s="127"/>
      <c r="F70" s="200"/>
      <c r="G70" s="200" t="e">
        <f t="shared" si="15"/>
        <v>#VALUE!</v>
      </c>
      <c r="H70" s="205" t="e">
        <f t="shared" si="16"/>
        <v>#VALUE!</v>
      </c>
      <c r="I70" s="200" t="e">
        <f t="shared" si="17"/>
        <v>#VALUE!</v>
      </c>
      <c r="J70" s="197"/>
      <c r="K70" s="201"/>
      <c r="L70" s="202"/>
      <c r="M70" s="200" t="e">
        <f t="shared" si="18"/>
        <v>#VALUE!</v>
      </c>
      <c r="N70" s="203"/>
      <c r="O70" s="197"/>
      <c r="P70" s="197"/>
      <c r="Q70" s="197"/>
      <c r="R70" s="197"/>
      <c r="S70" s="197"/>
      <c r="T70" s="197"/>
      <c r="U70" s="197"/>
      <c r="AB70" s="128"/>
      <c r="AC70" s="128"/>
    </row>
    <row r="71" spans="1:29" s="129" customFormat="1" ht="15" hidden="1" customHeight="1" x14ac:dyDescent="0.2">
      <c r="A71" s="414"/>
      <c r="B71" s="197"/>
      <c r="C71" s="127"/>
      <c r="D71" s="127"/>
      <c r="E71" s="127"/>
      <c r="F71" s="200"/>
      <c r="G71" s="200" t="e">
        <f t="shared" si="15"/>
        <v>#VALUE!</v>
      </c>
      <c r="H71" s="205" t="e">
        <f t="shared" si="16"/>
        <v>#VALUE!</v>
      </c>
      <c r="I71" s="200" t="e">
        <f t="shared" si="17"/>
        <v>#VALUE!</v>
      </c>
      <c r="J71" s="197"/>
      <c r="K71" s="201"/>
      <c r="L71" s="202"/>
      <c r="M71" s="200" t="e">
        <f t="shared" si="18"/>
        <v>#VALUE!</v>
      </c>
      <c r="N71" s="204"/>
      <c r="O71" s="197"/>
      <c r="P71" s="197"/>
      <c r="Q71" s="197"/>
      <c r="R71" s="197"/>
      <c r="S71" s="197"/>
      <c r="T71" s="197"/>
      <c r="U71" s="197"/>
      <c r="AB71" s="128"/>
      <c r="AC71" s="128"/>
    </row>
    <row r="72" spans="1:29" s="129" customFormat="1" ht="15" hidden="1" customHeight="1" x14ac:dyDescent="0.2">
      <c r="A72" s="414"/>
      <c r="B72" s="197"/>
      <c r="C72" s="127"/>
      <c r="D72" s="127"/>
      <c r="E72" s="127"/>
      <c r="F72" s="200"/>
      <c r="G72" s="200" t="e">
        <f t="shared" si="15"/>
        <v>#VALUE!</v>
      </c>
      <c r="H72" s="205" t="e">
        <f t="shared" si="16"/>
        <v>#VALUE!</v>
      </c>
      <c r="I72" s="200" t="e">
        <f t="shared" si="17"/>
        <v>#VALUE!</v>
      </c>
      <c r="J72" s="197"/>
      <c r="K72" s="201"/>
      <c r="L72" s="197"/>
      <c r="M72" s="200" t="e">
        <f t="shared" si="18"/>
        <v>#VALUE!</v>
      </c>
      <c r="N72" s="197"/>
      <c r="O72" s="197"/>
      <c r="P72" s="197"/>
      <c r="Q72" s="197"/>
      <c r="R72" s="197"/>
      <c r="S72" s="197"/>
      <c r="T72" s="197"/>
      <c r="U72" s="197"/>
      <c r="AB72" s="128"/>
      <c r="AC72" s="128"/>
    </row>
    <row r="73" spans="1:29" s="129" customFormat="1" ht="15" hidden="1" customHeight="1" x14ac:dyDescent="0.2">
      <c r="A73" s="414"/>
      <c r="B73" s="197"/>
      <c r="C73" s="127"/>
      <c r="D73" s="127"/>
      <c r="E73" s="127"/>
      <c r="F73" s="200"/>
      <c r="G73" s="200" t="e">
        <f t="shared" si="15"/>
        <v>#VALUE!</v>
      </c>
      <c r="H73" s="205" t="e">
        <f t="shared" si="16"/>
        <v>#VALUE!</v>
      </c>
      <c r="I73" s="200" t="e">
        <f t="shared" si="17"/>
        <v>#VALUE!</v>
      </c>
      <c r="J73" s="197"/>
      <c r="K73" s="201"/>
      <c r="L73" s="197"/>
      <c r="M73" s="200" t="e">
        <f t="shared" si="18"/>
        <v>#VALUE!</v>
      </c>
      <c r="N73" s="197"/>
      <c r="O73" s="197"/>
      <c r="P73" s="197"/>
      <c r="Q73" s="197"/>
      <c r="R73" s="197"/>
      <c r="S73" s="197"/>
      <c r="T73" s="197"/>
      <c r="U73" s="197"/>
      <c r="AB73" s="128"/>
      <c r="AC73" s="128"/>
    </row>
    <row r="74" spans="1:29" s="129" customFormat="1" ht="15" hidden="1" customHeight="1" x14ac:dyDescent="0.2">
      <c r="A74" s="414"/>
      <c r="B74" s="197"/>
      <c r="C74" s="127"/>
      <c r="D74" s="127"/>
      <c r="E74" s="127"/>
      <c r="F74" s="200"/>
      <c r="G74" s="200" t="e">
        <f t="shared" si="15"/>
        <v>#VALUE!</v>
      </c>
      <c r="H74" s="205" t="e">
        <f t="shared" si="16"/>
        <v>#VALUE!</v>
      </c>
      <c r="I74" s="200" t="e">
        <f t="shared" si="17"/>
        <v>#VALUE!</v>
      </c>
      <c r="J74" s="197"/>
      <c r="K74" s="201"/>
      <c r="L74" s="197"/>
      <c r="M74" s="200" t="e">
        <f t="shared" si="18"/>
        <v>#VALUE!</v>
      </c>
      <c r="N74" s="197"/>
      <c r="O74" s="197"/>
      <c r="P74" s="197"/>
      <c r="Q74" s="197"/>
      <c r="R74" s="197"/>
      <c r="S74" s="197"/>
      <c r="T74" s="197"/>
      <c r="U74" s="197"/>
      <c r="AB74" s="128"/>
      <c r="AC74" s="128"/>
    </row>
    <row r="75" spans="1:29" s="129" customFormat="1" ht="15" hidden="1" customHeight="1" x14ac:dyDescent="0.2">
      <c r="A75" s="414"/>
      <c r="B75" s="197"/>
      <c r="C75" s="127"/>
      <c r="D75" s="127"/>
      <c r="E75" s="127"/>
      <c r="F75" s="200"/>
      <c r="G75" s="200" t="e">
        <f t="shared" si="15"/>
        <v>#VALUE!</v>
      </c>
      <c r="H75" s="205" t="e">
        <f t="shared" si="16"/>
        <v>#VALUE!</v>
      </c>
      <c r="I75" s="200" t="e">
        <f t="shared" si="17"/>
        <v>#VALUE!</v>
      </c>
      <c r="J75" s="197"/>
      <c r="K75" s="201"/>
      <c r="L75" s="197"/>
      <c r="M75" s="200" t="e">
        <f t="shared" si="18"/>
        <v>#VALUE!</v>
      </c>
      <c r="N75" s="197"/>
      <c r="O75" s="197"/>
      <c r="P75" s="197"/>
      <c r="Q75" s="197"/>
      <c r="R75" s="197"/>
      <c r="S75" s="197"/>
      <c r="T75" s="197"/>
      <c r="U75" s="197"/>
      <c r="AB75" s="128"/>
      <c r="AC75" s="128"/>
    </row>
    <row r="76" spans="1:29" s="129" customFormat="1" ht="15" hidden="1" customHeight="1" x14ac:dyDescent="0.2">
      <c r="A76" s="414"/>
      <c r="B76" s="197"/>
      <c r="C76" s="127"/>
      <c r="D76" s="127"/>
      <c r="E76" s="127"/>
      <c r="F76" s="200"/>
      <c r="G76" s="200" t="e">
        <f t="shared" si="15"/>
        <v>#VALUE!</v>
      </c>
      <c r="H76" s="205" t="e">
        <f t="shared" si="16"/>
        <v>#VALUE!</v>
      </c>
      <c r="I76" s="200" t="e">
        <f t="shared" si="17"/>
        <v>#VALUE!</v>
      </c>
      <c r="J76" s="197"/>
      <c r="K76" s="201"/>
      <c r="L76" s="197"/>
      <c r="M76" s="200" t="e">
        <f t="shared" si="18"/>
        <v>#VALUE!</v>
      </c>
      <c r="N76" s="197"/>
      <c r="O76" s="197"/>
      <c r="P76" s="197"/>
      <c r="Q76" s="197"/>
      <c r="R76" s="197"/>
      <c r="S76" s="197"/>
      <c r="T76" s="197"/>
      <c r="U76" s="197"/>
      <c r="AB76" s="128"/>
      <c r="AC76" s="128"/>
    </row>
    <row r="77" spans="1:29" s="129" customFormat="1" ht="15" hidden="1" customHeight="1" x14ac:dyDescent="0.2">
      <c r="A77" s="414"/>
      <c r="B77" s="197"/>
      <c r="C77" s="127"/>
      <c r="D77" s="127"/>
      <c r="E77" s="127"/>
      <c r="F77" s="200"/>
      <c r="G77" s="200" t="e">
        <f t="shared" si="15"/>
        <v>#VALUE!</v>
      </c>
      <c r="H77" s="205" t="e">
        <f t="shared" si="16"/>
        <v>#VALUE!</v>
      </c>
      <c r="I77" s="200" t="e">
        <f t="shared" si="17"/>
        <v>#VALUE!</v>
      </c>
      <c r="J77" s="197"/>
      <c r="K77" s="201"/>
      <c r="L77" s="197"/>
      <c r="M77" s="200" t="e">
        <f t="shared" si="18"/>
        <v>#VALUE!</v>
      </c>
      <c r="N77" s="197"/>
      <c r="O77" s="197"/>
      <c r="P77" s="197"/>
      <c r="Q77" s="197"/>
      <c r="R77" s="197"/>
      <c r="S77" s="197"/>
      <c r="T77" s="197"/>
      <c r="U77" s="197"/>
      <c r="AB77" s="128"/>
      <c r="AC77" s="128"/>
    </row>
    <row r="78" spans="1:29" s="129" customFormat="1" ht="15" hidden="1" customHeight="1" x14ac:dyDescent="0.2">
      <c r="A78" s="414"/>
      <c r="B78" s="197"/>
      <c r="C78" s="127"/>
      <c r="D78" s="127"/>
      <c r="E78" s="127"/>
      <c r="F78" s="200"/>
      <c r="G78" s="200" t="e">
        <f t="shared" si="15"/>
        <v>#VALUE!</v>
      </c>
      <c r="H78" s="205" t="e">
        <f t="shared" si="16"/>
        <v>#VALUE!</v>
      </c>
      <c r="I78" s="200" t="e">
        <f t="shared" si="17"/>
        <v>#VALUE!</v>
      </c>
      <c r="J78" s="197"/>
      <c r="K78" s="201"/>
      <c r="L78" s="197"/>
      <c r="M78" s="200" t="e">
        <f t="shared" si="18"/>
        <v>#VALUE!</v>
      </c>
      <c r="N78" s="197"/>
      <c r="O78" s="197"/>
      <c r="P78" s="197"/>
      <c r="Q78" s="197"/>
      <c r="R78" s="197"/>
      <c r="S78" s="197"/>
      <c r="T78" s="197"/>
      <c r="U78" s="197"/>
      <c r="AB78" s="128"/>
      <c r="AC78" s="128"/>
    </row>
    <row r="79" spans="1:29" s="129" customFormat="1" ht="15" hidden="1" customHeight="1" x14ac:dyDescent="0.2">
      <c r="A79" s="414"/>
      <c r="B79" s="197"/>
      <c r="C79" s="127"/>
      <c r="D79" s="127"/>
      <c r="E79" s="127"/>
      <c r="F79" s="200"/>
      <c r="G79" s="200" t="e">
        <f t="shared" si="15"/>
        <v>#VALUE!</v>
      </c>
      <c r="H79" s="205" t="e">
        <f t="shared" si="16"/>
        <v>#VALUE!</v>
      </c>
      <c r="I79" s="200" t="e">
        <f t="shared" si="17"/>
        <v>#VALUE!</v>
      </c>
      <c r="J79" s="197"/>
      <c r="K79" s="201"/>
      <c r="L79" s="197"/>
      <c r="M79" s="200" t="e">
        <f t="shared" si="18"/>
        <v>#VALUE!</v>
      </c>
      <c r="N79" s="197"/>
      <c r="O79" s="197"/>
      <c r="P79" s="197"/>
      <c r="Q79" s="197"/>
      <c r="R79" s="197"/>
      <c r="S79" s="197"/>
      <c r="T79" s="197"/>
      <c r="U79" s="197"/>
      <c r="AB79" s="128"/>
      <c r="AC79" s="128"/>
    </row>
    <row r="80" spans="1:29" s="129" customFormat="1" ht="15" hidden="1" customHeight="1" x14ac:dyDescent="0.2">
      <c r="A80" s="414"/>
      <c r="B80" s="197"/>
      <c r="C80" s="127"/>
      <c r="D80" s="127"/>
      <c r="E80" s="127"/>
      <c r="F80" s="197"/>
      <c r="G80" s="200"/>
      <c r="H80" s="205"/>
      <c r="I80" s="200" t="e">
        <f>SUM(I68:I79)</f>
        <v>#VALUE!</v>
      </c>
      <c r="J80" s="197"/>
      <c r="K80" s="201"/>
      <c r="L80" s="197"/>
      <c r="M80" s="200" t="e">
        <f>SUM(M68:M79)</f>
        <v>#VALUE!</v>
      </c>
      <c r="N80" s="197" t="s">
        <v>25</v>
      </c>
      <c r="O80" s="197"/>
      <c r="P80" s="197"/>
      <c r="Q80" s="197"/>
      <c r="R80" s="197"/>
      <c r="S80" s="197"/>
      <c r="T80" s="197"/>
      <c r="U80" s="197"/>
      <c r="AB80" s="128"/>
      <c r="AC80" s="128"/>
    </row>
    <row r="81" spans="1:29" s="129" customFormat="1" ht="15" hidden="1" customHeight="1" x14ac:dyDescent="0.2">
      <c r="A81" s="414"/>
      <c r="B81" s="197"/>
      <c r="C81" s="127"/>
      <c r="D81" s="127"/>
      <c r="E81" s="127"/>
      <c r="F81" s="197"/>
      <c r="G81" s="200"/>
      <c r="H81" s="205" t="e">
        <f>SUM(H68:H79)</f>
        <v>#VALUE!</v>
      </c>
      <c r="I81" s="200" t="e">
        <f>148200/12*H81</f>
        <v>#VALUE!</v>
      </c>
      <c r="J81" s="197" t="s">
        <v>28</v>
      </c>
      <c r="K81" s="201"/>
      <c r="L81" s="197"/>
      <c r="M81" s="200" t="e">
        <f>I81*1.1%</f>
        <v>#VALUE!</v>
      </c>
      <c r="N81" s="197" t="s">
        <v>26</v>
      </c>
      <c r="O81" s="197"/>
      <c r="P81" s="197"/>
      <c r="Q81" s="197"/>
      <c r="R81" s="197"/>
      <c r="S81" s="197"/>
      <c r="T81" s="197"/>
      <c r="U81" s="197"/>
      <c r="AB81" s="128"/>
      <c r="AC81" s="128"/>
    </row>
    <row r="82" spans="1:29" s="127" customFormat="1" hidden="1" x14ac:dyDescent="0.2">
      <c r="A82" s="415"/>
      <c r="B82" s="197"/>
      <c r="F82" s="197"/>
      <c r="G82" s="197"/>
      <c r="H82" s="129"/>
      <c r="I82" s="201"/>
      <c r="J82" s="197"/>
      <c r="K82" s="197"/>
      <c r="L82" s="197"/>
      <c r="M82" s="200" t="e">
        <f>ROUND((M81-M80)/5,2)*5</f>
        <v>#VALUE!</v>
      </c>
      <c r="N82" s="197" t="s">
        <v>22</v>
      </c>
      <c r="O82" s="197"/>
      <c r="P82" s="197"/>
      <c r="Q82" s="197"/>
      <c r="R82" s="197"/>
      <c r="S82" s="197"/>
      <c r="T82" s="197"/>
      <c r="U82" s="197"/>
      <c r="AB82" s="128"/>
      <c r="AC82" s="128"/>
    </row>
    <row r="83" spans="1:29" s="127" customFormat="1" x14ac:dyDescent="0.2">
      <c r="A83" s="196"/>
      <c r="B83" s="196"/>
      <c r="F83" s="196"/>
      <c r="G83" s="196"/>
      <c r="H83" s="196"/>
      <c r="I83" s="196"/>
      <c r="J83" s="196"/>
      <c r="K83" s="196"/>
      <c r="L83" s="196"/>
      <c r="M83" s="196"/>
      <c r="N83" s="196"/>
      <c r="O83" s="196"/>
      <c r="P83" s="196"/>
      <c r="Q83" s="196"/>
      <c r="R83" s="196"/>
      <c r="AB83" s="128"/>
      <c r="AC83" s="128"/>
    </row>
    <row r="84" spans="1:29" s="127" customFormat="1" x14ac:dyDescent="0.2">
      <c r="A84" s="196"/>
      <c r="B84" s="196"/>
      <c r="F84" s="196"/>
      <c r="G84" s="196"/>
      <c r="H84" s="196"/>
      <c r="I84" s="196"/>
      <c r="J84" s="196"/>
      <c r="K84" s="196"/>
      <c r="L84" s="196"/>
      <c r="M84" s="196"/>
      <c r="N84" s="196"/>
      <c r="O84" s="196"/>
      <c r="P84" s="196"/>
      <c r="Q84" s="196"/>
      <c r="R84" s="196"/>
      <c r="AB84" s="128"/>
      <c r="AC84" s="128"/>
    </row>
    <row r="85" spans="1:29" s="127" customFormat="1" x14ac:dyDescent="0.2">
      <c r="B85" s="196"/>
      <c r="F85" s="196"/>
      <c r="G85" s="196"/>
      <c r="H85" s="196"/>
      <c r="I85" s="196"/>
      <c r="J85" s="196"/>
      <c r="K85" s="196"/>
      <c r="L85" s="196"/>
      <c r="M85" s="196"/>
      <c r="N85" s="196"/>
      <c r="O85" s="196"/>
      <c r="P85" s="196"/>
      <c r="Q85" s="196"/>
      <c r="R85" s="196"/>
      <c r="AB85" s="128"/>
      <c r="AC85" s="128"/>
    </row>
    <row r="86" spans="1:29" s="127" customFormat="1" x14ac:dyDescent="0.2">
      <c r="AB86" s="128"/>
      <c r="AC86" s="128"/>
    </row>
    <row r="87" spans="1:29" s="127" customFormat="1" x14ac:dyDescent="0.2">
      <c r="AB87" s="128"/>
      <c r="AC87" s="128"/>
    </row>
    <row r="88" spans="1:29" s="127" customFormat="1" x14ac:dyDescent="0.2">
      <c r="AB88" s="128"/>
      <c r="AC88" s="128"/>
    </row>
    <row r="89" spans="1:29" s="127" customFormat="1" x14ac:dyDescent="0.2">
      <c r="AB89" s="128"/>
      <c r="AC89" s="128"/>
    </row>
    <row r="90" spans="1:29" s="127" customFormat="1" x14ac:dyDescent="0.2">
      <c r="AB90" s="128"/>
      <c r="AC90" s="128"/>
    </row>
    <row r="91" spans="1:29" s="127" customFormat="1" x14ac:dyDescent="0.2">
      <c r="AB91" s="128"/>
      <c r="AC91" s="128"/>
    </row>
    <row r="92" spans="1:29" s="127" customFormat="1" x14ac:dyDescent="0.2">
      <c r="AB92" s="128"/>
      <c r="AC92" s="128"/>
    </row>
    <row r="93" spans="1:29" s="127" customFormat="1" x14ac:dyDescent="0.2">
      <c r="AB93" s="128"/>
      <c r="AC93" s="128"/>
    </row>
    <row r="94" spans="1:29" s="127" customFormat="1" x14ac:dyDescent="0.2">
      <c r="AB94" s="128"/>
      <c r="AC94" s="128"/>
    </row>
    <row r="95" spans="1:29" s="127" customFormat="1" x14ac:dyDescent="0.2">
      <c r="AB95" s="128"/>
      <c r="AC95" s="128"/>
    </row>
    <row r="96" spans="1:29" s="127" customFormat="1" x14ac:dyDescent="0.2">
      <c r="AB96" s="128"/>
      <c r="AC96" s="128"/>
    </row>
    <row r="97" spans="4:31" s="79" customFormat="1" x14ac:dyDescent="0.2">
      <c r="D97" s="195"/>
      <c r="V97" s="114"/>
      <c r="W97" s="114"/>
      <c r="X97" s="114"/>
      <c r="Y97" s="114"/>
      <c r="Z97" s="114"/>
      <c r="AA97" s="114"/>
      <c r="AB97" s="115"/>
      <c r="AC97" s="115"/>
      <c r="AD97" s="127"/>
      <c r="AE97" s="127"/>
    </row>
    <row r="98" spans="4:31" s="79" customFormat="1" x14ac:dyDescent="0.2">
      <c r="D98" s="195"/>
      <c r="V98" s="114"/>
      <c r="W98" s="114"/>
      <c r="X98" s="114"/>
      <c r="Y98" s="114"/>
      <c r="Z98" s="114"/>
      <c r="AA98" s="114"/>
      <c r="AB98" s="115"/>
      <c r="AC98" s="115"/>
      <c r="AD98" s="127"/>
      <c r="AE98" s="127"/>
    </row>
    <row r="99" spans="4:31" s="79" customFormat="1" x14ac:dyDescent="0.2">
      <c r="D99" s="195"/>
      <c r="E99" s="195"/>
      <c r="V99" s="114"/>
      <c r="W99" s="114"/>
      <c r="X99" s="114"/>
      <c r="Y99" s="114"/>
      <c r="Z99" s="114"/>
      <c r="AA99" s="114"/>
      <c r="AB99" s="115"/>
      <c r="AC99" s="115"/>
      <c r="AD99" s="127"/>
      <c r="AE99" s="127"/>
    </row>
    <row r="100" spans="4:31" s="79" customFormat="1" x14ac:dyDescent="0.2">
      <c r="V100" s="114"/>
      <c r="W100" s="114"/>
      <c r="X100" s="114"/>
      <c r="Y100" s="114"/>
      <c r="Z100" s="114"/>
      <c r="AA100" s="114"/>
      <c r="AB100" s="115"/>
      <c r="AC100" s="115"/>
      <c r="AD100" s="127"/>
      <c r="AE100" s="127"/>
    </row>
    <row r="101" spans="4:31" s="79" customFormat="1" x14ac:dyDescent="0.2">
      <c r="V101" s="114"/>
      <c r="W101" s="114"/>
      <c r="X101" s="114"/>
      <c r="Y101" s="114"/>
      <c r="Z101" s="114"/>
      <c r="AA101" s="114"/>
      <c r="AB101" s="115"/>
      <c r="AC101" s="115"/>
      <c r="AD101" s="127"/>
      <c r="AE101" s="127"/>
    </row>
    <row r="102" spans="4:31" s="79" customFormat="1" x14ac:dyDescent="0.2">
      <c r="V102" s="114"/>
      <c r="W102" s="114"/>
      <c r="X102" s="114"/>
      <c r="Y102" s="114"/>
      <c r="Z102" s="114"/>
      <c r="AA102" s="114"/>
      <c r="AB102" s="115"/>
      <c r="AC102" s="115"/>
      <c r="AD102" s="127"/>
      <c r="AE102" s="127"/>
    </row>
    <row r="103" spans="4:31" s="79" customFormat="1" x14ac:dyDescent="0.2">
      <c r="V103" s="114"/>
      <c r="W103" s="114"/>
      <c r="X103" s="114"/>
      <c r="Y103" s="114"/>
      <c r="Z103" s="114"/>
      <c r="AA103" s="114"/>
      <c r="AB103" s="115"/>
      <c r="AC103" s="115"/>
      <c r="AD103" s="127"/>
      <c r="AE103" s="127"/>
    </row>
  </sheetData>
  <sheetProtection algorithmName="SHA-512" hashValue="VZPUaJDEArVJmJPUwwjR1u7agFKJLaM4kSjlqrgFMqUJoKv/cLe90ACbfTpQOg/mpcmjRO2jgd/Umt/DxLHJ6w==" saltValue="kG5XWuo5NiLyH82Z6USQtw==" spinCount="100000" sheet="1" selectLockedCells="1"/>
  <mergeCells count="59">
    <mergeCell ref="C43:K43"/>
    <mergeCell ref="M43:N45"/>
    <mergeCell ref="Q43:T45"/>
    <mergeCell ref="C44:K44"/>
    <mergeCell ref="C45:K45"/>
    <mergeCell ref="S36:T36"/>
    <mergeCell ref="S37:T37"/>
    <mergeCell ref="S38:T38"/>
    <mergeCell ref="S39:T39"/>
    <mergeCell ref="C40:D40"/>
    <mergeCell ref="S40:T40"/>
    <mergeCell ref="S31:T31"/>
    <mergeCell ref="S32:T32"/>
    <mergeCell ref="S33:T33"/>
    <mergeCell ref="S34:T34"/>
    <mergeCell ref="S35:T35"/>
    <mergeCell ref="S26:T26"/>
    <mergeCell ref="S27:T27"/>
    <mergeCell ref="S28:T28"/>
    <mergeCell ref="S29:T29"/>
    <mergeCell ref="S30:T30"/>
    <mergeCell ref="C25:D25"/>
    <mergeCell ref="S25:T25"/>
    <mergeCell ref="K22:K24"/>
    <mergeCell ref="L22:L23"/>
    <mergeCell ref="M22:M23"/>
    <mergeCell ref="Q22:Q23"/>
    <mergeCell ref="R22:R23"/>
    <mergeCell ref="S22:T24"/>
    <mergeCell ref="E23:E24"/>
    <mergeCell ref="F23:F24"/>
    <mergeCell ref="C20:F20"/>
    <mergeCell ref="N22:N23"/>
    <mergeCell ref="O22:O23"/>
    <mergeCell ref="P22:P23"/>
    <mergeCell ref="C22:D24"/>
    <mergeCell ref="E22:F22"/>
    <mergeCell ref="G22:G24"/>
    <mergeCell ref="H22:H24"/>
    <mergeCell ref="I22:I23"/>
    <mergeCell ref="J22:J24"/>
    <mergeCell ref="C17:G18"/>
    <mergeCell ref="K17:M17"/>
    <mergeCell ref="N17:T17"/>
    <mergeCell ref="C19:G19"/>
    <mergeCell ref="N19:T19"/>
    <mergeCell ref="K11:M11"/>
    <mergeCell ref="C13:G14"/>
    <mergeCell ref="K13:M13"/>
    <mergeCell ref="N13:T13"/>
    <mergeCell ref="C15:G16"/>
    <mergeCell ref="K15:M15"/>
    <mergeCell ref="N15:T15"/>
    <mergeCell ref="A3:L4"/>
    <mergeCell ref="S6:T6"/>
    <mergeCell ref="F8:H8"/>
    <mergeCell ref="M8:T8"/>
    <mergeCell ref="C10:E10"/>
    <mergeCell ref="I6:O6"/>
  </mergeCells>
  <conditionalFormatting sqref="Q8:R8">
    <cfRule type="expression" dxfId="236" priority="10" stopIfTrue="1">
      <formula>W17=1</formula>
    </cfRule>
  </conditionalFormatting>
  <conditionalFormatting sqref="S8:T8">
    <cfRule type="expression" dxfId="235" priority="11" stopIfTrue="1">
      <formula>AB17=1</formula>
    </cfRule>
  </conditionalFormatting>
  <conditionalFormatting sqref="E40:O40 H38:J39 L26:M39 Q40:R40 R26:R39 H26:I37">
    <cfRule type="cellIs" dxfId="234" priority="8" stopIfTrue="1" operator="equal">
      <formula>0</formula>
    </cfRule>
  </conditionalFormatting>
  <conditionalFormatting sqref="G10">
    <cfRule type="cellIs" priority="9" stopIfTrue="1" operator="equal">
      <formula>0</formula>
    </cfRule>
  </conditionalFormatting>
  <conditionalFormatting sqref="N8:O8">
    <cfRule type="expression" dxfId="233" priority="12" stopIfTrue="1">
      <formula>U17=1</formula>
    </cfRule>
  </conditionalFormatting>
  <conditionalFormatting sqref="P8">
    <cfRule type="expression" dxfId="232" priority="7" stopIfTrue="1">
      <formula>V17=1</formula>
    </cfRule>
  </conditionalFormatting>
  <conditionalFormatting sqref="P40">
    <cfRule type="cellIs" dxfId="231" priority="6" stopIfTrue="1" operator="equal">
      <formula>0</formula>
    </cfRule>
  </conditionalFormatting>
  <conditionalFormatting sqref="N26:N37">
    <cfRule type="cellIs" dxfId="230" priority="4" stopIfTrue="1" operator="equal">
      <formula>0</formula>
    </cfRule>
    <cfRule type="expression" dxfId="229" priority="5" stopIfTrue="1">
      <formula>$N$24&lt;&gt;""</formula>
    </cfRule>
  </conditionalFormatting>
  <conditionalFormatting sqref="O26:Q37">
    <cfRule type="cellIs" dxfId="228" priority="2" stopIfTrue="1" operator="equal">
      <formula>0</formula>
    </cfRule>
    <cfRule type="expression" dxfId="227" priority="3" stopIfTrue="1">
      <formula>$N$24&lt;&gt;""</formula>
    </cfRule>
  </conditionalFormatting>
  <conditionalFormatting sqref="M8">
    <cfRule type="expression" dxfId="226" priority="13" stopIfTrue="1">
      <formula>N17=1</formula>
    </cfRule>
  </conditionalFormatting>
  <conditionalFormatting sqref="C38 J38">
    <cfRule type="expression" dxfId="225" priority="1" stopIfTrue="1">
      <formula>$E$40+$F$40+$G$40=0</formula>
    </cfRule>
  </conditionalFormatting>
  <printOptions horizontalCentered="1"/>
  <pageMargins left="0.15748031496062992" right="0.15748031496062992" top="0.19685039370078741" bottom="0.19685039370078741" header="0.78740157480314965" footer="0.51181102362204722"/>
  <pageSetup paperSize="9" scale="76"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CC"/>
    <pageSetUpPr fitToPage="1"/>
  </sheetPr>
  <dimension ref="A1:AE103"/>
  <sheetViews>
    <sheetView showGridLines="0" showRowColHeaders="0" zoomScaleNormal="100" workbookViewId="0">
      <selection activeCell="E26" sqref="E26"/>
    </sheetView>
  </sheetViews>
  <sheetFormatPr baseColWidth="10" defaultRowHeight="15" x14ac:dyDescent="0.2"/>
  <cols>
    <col min="1" max="1" width="5.42578125" style="28" customWidth="1"/>
    <col min="2" max="2" width="2.42578125" style="28" customWidth="1"/>
    <col min="3" max="3" width="3" style="28" customWidth="1"/>
    <col min="4" max="4" width="6.5703125" style="28" customWidth="1"/>
    <col min="5" max="5" width="12.28515625" style="28" customWidth="1"/>
    <col min="6" max="6" width="13.7109375" style="28" customWidth="1"/>
    <col min="7" max="7" width="11.7109375" style="28" customWidth="1"/>
    <col min="8" max="8" width="10.140625" style="28" customWidth="1"/>
    <col min="9" max="9" width="12.85546875" style="28" customWidth="1"/>
    <col min="10" max="10" width="11.28515625" style="28" customWidth="1"/>
    <col min="11" max="11" width="11.42578125" style="28"/>
    <col min="12" max="12" width="11" style="28" customWidth="1"/>
    <col min="13" max="13" width="10.5703125" style="28" customWidth="1"/>
    <col min="14" max="14" width="11.5703125" style="28" customWidth="1"/>
    <col min="15" max="16" width="12.140625" style="28" customWidth="1"/>
    <col min="17" max="17" width="10.7109375" style="28" customWidth="1"/>
    <col min="18" max="18" width="13.7109375" style="28" customWidth="1"/>
    <col min="19" max="19" width="3.28515625" style="28" customWidth="1"/>
    <col min="20" max="20" width="9.140625" style="28" customWidth="1"/>
    <col min="21" max="21" width="2.42578125" style="28" customWidth="1"/>
    <col min="22" max="22" width="11.42578125" style="114" hidden="1" customWidth="1"/>
    <col min="23" max="23" width="8.42578125" style="114" hidden="1" customWidth="1"/>
    <col min="24" max="24" width="11.42578125" style="114" hidden="1" customWidth="1"/>
    <col min="25" max="27" width="6" style="114" hidden="1" customWidth="1"/>
    <col min="28" max="29" width="11.42578125" style="115" hidden="1" customWidth="1"/>
    <col min="30" max="30" width="11.42578125" style="114" customWidth="1"/>
    <col min="31" max="31" width="11.42578125" style="114"/>
    <col min="32" max="16384" width="11.42578125" style="28"/>
  </cols>
  <sheetData>
    <row r="1" spans="1:29" s="1" customFormat="1" ht="15.75" customHeight="1" x14ac:dyDescent="0.2">
      <c r="M1" s="211"/>
      <c r="N1" s="211"/>
      <c r="O1" s="211"/>
      <c r="P1" s="211"/>
      <c r="Q1" s="211"/>
      <c r="R1" s="211"/>
      <c r="S1" s="211"/>
      <c r="T1" s="211"/>
      <c r="U1" s="211"/>
      <c r="V1" s="412"/>
      <c r="W1" s="412"/>
      <c r="X1" s="412"/>
      <c r="Y1" s="412"/>
      <c r="Z1" s="412"/>
      <c r="AA1" s="412"/>
      <c r="AB1" s="412"/>
      <c r="AC1" s="413"/>
    </row>
    <row r="2" spans="1:29" s="1" customFormat="1" ht="3.75" customHeight="1" x14ac:dyDescent="0.2">
      <c r="B2" s="16"/>
      <c r="C2" s="16"/>
      <c r="D2" s="16"/>
      <c r="E2" s="16"/>
      <c r="F2" s="16"/>
      <c r="G2" s="16"/>
      <c r="H2" s="16"/>
      <c r="I2" s="16"/>
      <c r="J2" s="16"/>
      <c r="K2" s="16"/>
      <c r="L2" s="16"/>
      <c r="M2" s="335"/>
      <c r="N2" s="335"/>
      <c r="O2" s="335"/>
      <c r="P2" s="335"/>
      <c r="Q2" s="335"/>
      <c r="R2" s="335"/>
      <c r="S2" s="335"/>
      <c r="T2" s="335"/>
      <c r="U2" s="336"/>
      <c r="V2" s="211"/>
      <c r="W2" s="211"/>
      <c r="X2" s="211"/>
      <c r="Y2" s="211"/>
      <c r="Z2" s="211"/>
      <c r="AA2" s="211"/>
      <c r="AB2" s="211"/>
    </row>
    <row r="3" spans="1:29" s="1" customFormat="1" ht="8.25" customHeight="1" x14ac:dyDescent="0.2">
      <c r="A3" s="508" t="s">
        <v>215</v>
      </c>
      <c r="B3" s="508"/>
      <c r="C3" s="508"/>
      <c r="D3" s="508"/>
      <c r="E3" s="508"/>
      <c r="F3" s="508"/>
      <c r="G3" s="508"/>
      <c r="H3" s="508"/>
      <c r="I3" s="508"/>
      <c r="J3" s="508"/>
      <c r="K3" s="508"/>
      <c r="L3" s="508"/>
      <c r="M3" s="335"/>
      <c r="N3" s="335"/>
      <c r="O3" s="335"/>
      <c r="P3" s="335"/>
      <c r="Q3" s="335"/>
      <c r="R3" s="335"/>
      <c r="S3" s="335"/>
      <c r="T3" s="335"/>
      <c r="U3" s="336"/>
      <c r="V3" s="211"/>
      <c r="W3" s="211"/>
      <c r="X3" s="211"/>
      <c r="Y3" s="211"/>
      <c r="Z3" s="211"/>
      <c r="AA3" s="211"/>
      <c r="AB3" s="211"/>
    </row>
    <row r="4" spans="1:29" s="1" customFormat="1" ht="9.75" customHeight="1" x14ac:dyDescent="0.2">
      <c r="A4" s="508"/>
      <c r="B4" s="508"/>
      <c r="C4" s="508"/>
      <c r="D4" s="508"/>
      <c r="E4" s="508"/>
      <c r="F4" s="508"/>
      <c r="G4" s="508"/>
      <c r="H4" s="508"/>
      <c r="I4" s="508"/>
      <c r="J4" s="508"/>
      <c r="K4" s="508"/>
      <c r="L4" s="508"/>
      <c r="M4" s="335"/>
      <c r="N4" s="335"/>
      <c r="O4" s="335"/>
      <c r="P4" s="335"/>
      <c r="Q4" s="335"/>
      <c r="R4" s="335"/>
      <c r="S4" s="335"/>
      <c r="T4" s="335"/>
      <c r="U4" s="336"/>
      <c r="V4" s="211"/>
      <c r="W4" s="211"/>
      <c r="X4" s="211"/>
      <c r="Y4" s="211"/>
      <c r="Z4" s="211"/>
      <c r="AA4" s="211"/>
      <c r="AB4" s="211"/>
    </row>
    <row r="5" spans="1:29" ht="6.75" customHeight="1" x14ac:dyDescent="0.2">
      <c r="B5" s="47"/>
      <c r="C5" s="47"/>
      <c r="D5" s="47"/>
      <c r="E5" s="47"/>
      <c r="F5" s="47"/>
      <c r="G5" s="47"/>
      <c r="H5" s="47"/>
      <c r="I5" s="47"/>
      <c r="J5" s="47"/>
      <c r="K5" s="47"/>
      <c r="L5" s="47"/>
      <c r="M5" s="47"/>
      <c r="N5" s="47"/>
      <c r="O5" s="47"/>
      <c r="P5" s="47"/>
      <c r="Q5" s="47"/>
      <c r="R5" s="47"/>
      <c r="S5" s="47"/>
      <c r="T5" s="47"/>
      <c r="U5" s="47"/>
      <c r="V5" s="116"/>
      <c r="W5" s="116"/>
      <c r="X5" s="116"/>
      <c r="Y5" s="116"/>
      <c r="Z5" s="116"/>
      <c r="AA5" s="116"/>
    </row>
    <row r="6" spans="1:29" ht="29.25" customHeight="1" x14ac:dyDescent="0.35">
      <c r="B6" s="47"/>
      <c r="C6" s="46" t="s">
        <v>217</v>
      </c>
      <c r="D6" s="47"/>
      <c r="E6" s="47"/>
      <c r="F6" s="47"/>
      <c r="G6" s="238"/>
      <c r="H6" s="47"/>
      <c r="I6" s="626" t="str">
        <f>IF(SUM(Y26:Y37)=0,"",IF(MAX(Y26:Y37)-MIN(Y26:Y37)&gt;COUNTIF(Y26:Y37,"&gt;0")-1,"Pagamento interrotto del salario. Si prega di utilizzare due schede dei salari!",""))</f>
        <v/>
      </c>
      <c r="J6" s="626"/>
      <c r="K6" s="626"/>
      <c r="L6" s="626"/>
      <c r="M6" s="626"/>
      <c r="N6" s="626"/>
      <c r="O6" s="626"/>
      <c r="P6" s="342"/>
      <c r="Q6" s="342"/>
      <c r="R6" s="342"/>
      <c r="S6" s="548">
        <f>Notifica!J8</f>
        <v>2025</v>
      </c>
      <c r="T6" s="548"/>
      <c r="U6" s="47"/>
      <c r="V6" s="116"/>
      <c r="W6" s="116"/>
      <c r="X6" s="116"/>
      <c r="Y6" s="116"/>
      <c r="Z6" s="116"/>
      <c r="AA6" s="116"/>
    </row>
    <row r="7" spans="1:29" ht="15" customHeight="1" x14ac:dyDescent="0.2">
      <c r="B7" s="47"/>
      <c r="C7" s="47"/>
      <c r="D7" s="47"/>
      <c r="E7" s="47"/>
      <c r="F7" s="47"/>
      <c r="G7" s="47"/>
      <c r="H7" s="47"/>
      <c r="I7" s="47"/>
      <c r="J7" s="47"/>
      <c r="K7" s="47"/>
      <c r="L7" s="47"/>
      <c r="M7" s="47"/>
      <c r="N7" s="47"/>
      <c r="O7" s="47"/>
      <c r="P7" s="47"/>
      <c r="Q7" s="47"/>
      <c r="R7" s="47"/>
      <c r="S7" s="113"/>
      <c r="T7" s="50"/>
      <c r="U7" s="47"/>
      <c r="V7" s="116">
        <f>IF(K19="uomo",1,2)</f>
        <v>2</v>
      </c>
      <c r="W7" s="116" t="str">
        <f>IF(V7=1,"M","F")</f>
        <v>F</v>
      </c>
      <c r="X7" s="116"/>
      <c r="Y7" s="116"/>
      <c r="Z7" s="116"/>
      <c r="AA7" s="116"/>
    </row>
    <row r="8" spans="1:29" ht="18" customHeight="1" x14ac:dyDescent="0.3">
      <c r="B8" s="47"/>
      <c r="C8" s="51" t="s">
        <v>158</v>
      </c>
      <c r="D8" s="47"/>
      <c r="E8" s="47"/>
      <c r="F8" s="590"/>
      <c r="G8" s="590"/>
      <c r="H8" s="590"/>
      <c r="I8" s="51" t="s">
        <v>126</v>
      </c>
      <c r="J8" s="47"/>
      <c r="K8" s="47"/>
      <c r="L8" s="47"/>
      <c r="M8" s="594"/>
      <c r="N8" s="594"/>
      <c r="O8" s="594"/>
      <c r="P8" s="594"/>
      <c r="Q8" s="594"/>
      <c r="R8" s="594"/>
      <c r="S8" s="594"/>
      <c r="T8" s="594"/>
      <c r="U8" s="47"/>
      <c r="V8" s="206" t="e">
        <f>YEAR(K17)*12+MONTH(K17)</f>
        <v>#VALUE!</v>
      </c>
      <c r="W8" s="116" t="s">
        <v>14</v>
      </c>
      <c r="X8" s="116"/>
      <c r="Y8" s="116"/>
      <c r="Z8" s="116"/>
      <c r="AA8" s="116"/>
    </row>
    <row r="9" spans="1:29" ht="7.5" customHeight="1" x14ac:dyDescent="0.2">
      <c r="B9" s="47"/>
      <c r="C9" s="22"/>
      <c r="D9" s="22"/>
      <c r="E9" s="22"/>
      <c r="F9" s="22"/>
      <c r="G9" s="22"/>
      <c r="H9" s="47"/>
      <c r="I9" s="22"/>
      <c r="J9" s="22"/>
      <c r="K9" s="22"/>
      <c r="L9" s="22"/>
      <c r="M9" s="22"/>
      <c r="N9" s="22"/>
      <c r="O9" s="22"/>
      <c r="P9" s="22"/>
      <c r="Q9" s="22"/>
      <c r="R9" s="111"/>
      <c r="S9" s="111"/>
      <c r="T9" s="22"/>
      <c r="U9" s="47"/>
      <c r="V9" s="206" t="e">
        <f>IF(V7=1,(V8+65*12),IF(YEAR(K17)&lt;1961,V8+64*12,IF(YEAR(K17)=1961,V8+64*12+3,IF(YEAR(K17)=1962,V8+64*12+6,IF(YEAR(K17)=1963,V8+64*12+9,V8+65*12)))))</f>
        <v>#VALUE!</v>
      </c>
      <c r="W9" s="116" t="s">
        <v>15</v>
      </c>
      <c r="X9" s="116"/>
      <c r="Y9" s="116"/>
      <c r="Z9" s="116"/>
      <c r="AA9" s="116"/>
    </row>
    <row r="10" spans="1:29" ht="19.5" customHeight="1" x14ac:dyDescent="0.2">
      <c r="B10" s="47"/>
      <c r="C10" s="591"/>
      <c r="D10" s="592"/>
      <c r="E10" s="592"/>
      <c r="F10" s="316"/>
      <c r="G10" s="317"/>
      <c r="H10" s="47"/>
      <c r="I10" s="47"/>
      <c r="J10" s="47"/>
      <c r="K10" s="47"/>
      <c r="L10" s="47"/>
      <c r="M10" s="47"/>
      <c r="N10" s="47"/>
      <c r="O10" s="47"/>
      <c r="P10" s="47"/>
      <c r="Q10" s="47"/>
      <c r="R10" s="47"/>
      <c r="S10" s="47"/>
      <c r="T10" s="47"/>
      <c r="U10" s="47"/>
      <c r="V10" s="116"/>
      <c r="W10" s="116"/>
      <c r="X10" s="116"/>
      <c r="Y10" s="116"/>
      <c r="Z10" s="116"/>
      <c r="AA10" s="116"/>
    </row>
    <row r="11" spans="1:29" ht="15.75" customHeight="1" x14ac:dyDescent="0.2">
      <c r="B11" s="47"/>
      <c r="C11" s="369" t="str">
        <f>IF('Foglio di base'!$E$7="","","N° cont. ")</f>
        <v/>
      </c>
      <c r="D11" s="369"/>
      <c r="E11" s="370" t="str">
        <f>IF('Foglio di base'!$E$7="","",'Foglio di base'!$E$7)</f>
        <v/>
      </c>
      <c r="F11" s="369"/>
      <c r="G11" s="369"/>
      <c r="H11" s="47"/>
      <c r="I11" s="86" t="s">
        <v>127</v>
      </c>
      <c r="J11" s="52"/>
      <c r="K11" s="554" t="str">
        <f>IF('Foglio di base'!$D$26="","",'Foglio di base'!$D$26)</f>
        <v/>
      </c>
      <c r="L11" s="554"/>
      <c r="M11" s="554"/>
      <c r="N11" s="410"/>
      <c r="O11" s="410"/>
      <c r="P11" s="410"/>
      <c r="Q11" s="410"/>
      <c r="R11" s="409"/>
      <c r="S11" s="409"/>
      <c r="T11" s="409"/>
      <c r="U11" s="47"/>
      <c r="V11" s="116"/>
      <c r="W11" s="116"/>
      <c r="X11" s="116"/>
      <c r="Y11" s="116"/>
      <c r="Z11" s="116"/>
      <c r="AA11" s="116"/>
    </row>
    <row r="12" spans="1:29" ht="6" customHeight="1" x14ac:dyDescent="0.2">
      <c r="B12" s="47"/>
      <c r="C12" s="314"/>
      <c r="D12" s="314"/>
      <c r="E12" s="314"/>
      <c r="F12" s="314"/>
      <c r="G12" s="314"/>
      <c r="H12" s="47"/>
      <c r="I12" s="32"/>
      <c r="J12" s="52"/>
      <c r="K12" s="314"/>
      <c r="L12" s="314"/>
      <c r="M12" s="314"/>
      <c r="N12" s="410"/>
      <c r="O12" s="410"/>
      <c r="P12" s="410"/>
      <c r="Q12" s="410"/>
      <c r="R12" s="409"/>
      <c r="S12" s="409"/>
      <c r="T12" s="409"/>
      <c r="U12" s="47"/>
      <c r="V12" s="116"/>
      <c r="W12" s="116"/>
      <c r="X12" s="116"/>
      <c r="Y12" s="116"/>
      <c r="Z12" s="116"/>
      <c r="AA12" s="116"/>
    </row>
    <row r="13" spans="1:29" ht="15.75" customHeight="1" x14ac:dyDescent="0.2">
      <c r="B13" s="47"/>
      <c r="C13" s="554" t="str">
        <f>IF('Foglio di base'!$E$11="","",'Foglio di base'!$E$11)</f>
        <v/>
      </c>
      <c r="D13" s="554"/>
      <c r="E13" s="554"/>
      <c r="F13" s="554"/>
      <c r="G13" s="554"/>
      <c r="H13" s="47"/>
      <c r="I13" s="32" t="s">
        <v>85</v>
      </c>
      <c r="J13" s="52"/>
      <c r="K13" s="593" t="str">
        <f>IF('Foglio di base'!$E$26="","",'Foglio di base'!$E$26)</f>
        <v/>
      </c>
      <c r="L13" s="593"/>
      <c r="M13" s="593"/>
      <c r="N13" s="595"/>
      <c r="O13" s="595"/>
      <c r="P13" s="595"/>
      <c r="Q13" s="595"/>
      <c r="R13" s="595"/>
      <c r="S13" s="595"/>
      <c r="T13" s="595"/>
      <c r="U13" s="47"/>
      <c r="V13" s="116"/>
      <c r="W13" s="116"/>
      <c r="X13" s="116"/>
      <c r="Y13" s="116"/>
      <c r="Z13" s="116"/>
      <c r="AA13" s="116"/>
    </row>
    <row r="14" spans="1:29" ht="6" customHeight="1" x14ac:dyDescent="0.2">
      <c r="B14" s="47"/>
      <c r="C14" s="554"/>
      <c r="D14" s="554"/>
      <c r="E14" s="554"/>
      <c r="F14" s="554"/>
      <c r="G14" s="554"/>
      <c r="H14" s="47"/>
      <c r="I14" s="32"/>
      <c r="J14" s="52"/>
      <c r="K14" s="314"/>
      <c r="L14" s="314"/>
      <c r="M14" s="314"/>
      <c r="N14" s="410"/>
      <c r="O14" s="410"/>
      <c r="P14" s="410"/>
      <c r="Q14" s="410"/>
      <c r="R14" s="410"/>
      <c r="S14" s="410"/>
      <c r="T14" s="410"/>
      <c r="U14" s="47"/>
      <c r="V14" s="116"/>
      <c r="W14" s="116"/>
      <c r="X14" s="116"/>
      <c r="Y14" s="116"/>
      <c r="Z14" s="116"/>
      <c r="AA14" s="116"/>
    </row>
    <row r="15" spans="1:29" ht="15.75" customHeight="1" x14ac:dyDescent="0.25">
      <c r="B15" s="47"/>
      <c r="C15" s="554" t="str">
        <f>IF('Foglio di base'!$E$13="","",'Foglio di base'!$E$13)</f>
        <v/>
      </c>
      <c r="D15" s="554"/>
      <c r="E15" s="554"/>
      <c r="F15" s="554"/>
      <c r="G15" s="554"/>
      <c r="H15" s="47"/>
      <c r="I15" s="32" t="s">
        <v>128</v>
      </c>
      <c r="J15" s="52"/>
      <c r="K15" s="593" t="str">
        <f>IF('Foglio di base'!$F$26="","",'Foglio di base'!$F$26)</f>
        <v/>
      </c>
      <c r="L15" s="593"/>
      <c r="M15" s="593"/>
      <c r="N15" s="596" t="str">
        <f>IF(Y15="1a","manca il numero AVS",IF(Y15="1b","il numero AVS deve iniziare con '756'",IF(Y15="1c","il formato del numero AVS non è corretto",IF(Y15="1d","secondo il numero di controllo, il numero AVS non è valido",""))))</f>
        <v/>
      </c>
      <c r="O15" s="596"/>
      <c r="P15" s="596"/>
      <c r="Q15" s="596"/>
      <c r="R15" s="596"/>
      <c r="S15" s="596"/>
      <c r="T15" s="596"/>
      <c r="U15" s="47"/>
      <c r="V15" s="116" t="e">
        <f>IF(W41=0,0,IF(W41=12,0,1))</f>
        <v>#VALUE!</v>
      </c>
      <c r="W15" s="116" t="s">
        <v>97</v>
      </c>
      <c r="X15" s="116"/>
      <c r="Y15" s="116" t="str">
        <f>'Foglio di base'!$Q$26</f>
        <v/>
      </c>
      <c r="Z15" s="196"/>
      <c r="AA15" s="116"/>
    </row>
    <row r="16" spans="1:29" ht="6" customHeight="1" x14ac:dyDescent="0.2">
      <c r="B16" s="47"/>
      <c r="C16" s="554"/>
      <c r="D16" s="554"/>
      <c r="E16" s="554"/>
      <c r="F16" s="554"/>
      <c r="G16" s="554"/>
      <c r="H16" s="47"/>
      <c r="I16" s="32"/>
      <c r="J16" s="52"/>
      <c r="K16" s="314"/>
      <c r="L16" s="314"/>
      <c r="M16" s="314"/>
      <c r="N16" s="410"/>
      <c r="O16" s="410"/>
      <c r="P16" s="410"/>
      <c r="Q16" s="410"/>
      <c r="R16" s="326"/>
      <c r="S16" s="326"/>
      <c r="T16" s="326"/>
      <c r="U16" s="47"/>
      <c r="V16" s="116"/>
      <c r="W16" s="116"/>
      <c r="X16" s="116"/>
      <c r="Y16" s="116"/>
      <c r="Z16" s="116"/>
      <c r="AA16" s="116"/>
    </row>
    <row r="17" spans="2:31" ht="15.75" customHeight="1" x14ac:dyDescent="0.2">
      <c r="B17" s="47"/>
      <c r="C17" s="554" t="str">
        <f>IF('Foglio di base'!$E$15="","",'Foglio di base'!$E$15)</f>
        <v/>
      </c>
      <c r="D17" s="554"/>
      <c r="E17" s="554"/>
      <c r="F17" s="554"/>
      <c r="G17" s="554"/>
      <c r="H17" s="47"/>
      <c r="I17" s="84" t="s">
        <v>129</v>
      </c>
      <c r="J17" s="52"/>
      <c r="K17" s="599" t="str">
        <f>IF('Foglio di base'!$G$26="","",'Foglio di base'!$G$26)</f>
        <v/>
      </c>
      <c r="L17" s="599"/>
      <c r="M17" s="599"/>
      <c r="N17" s="597" t="str">
        <f>IF(Y17="","",IF(Y17="2a","manca la data di nascita",IF(Y17="2b","non tenuto a pagare contributi AVS (utilizzare scheda ’Minorenne')",IF(Y17="2c",CONCATENATE("a partire del mese ",V17," utilizzare una scheda separata","")))))</f>
        <v/>
      </c>
      <c r="O17" s="597"/>
      <c r="P17" s="597"/>
      <c r="Q17" s="597"/>
      <c r="R17" s="597"/>
      <c r="S17" s="597"/>
      <c r="T17" s="597"/>
      <c r="U17" s="47"/>
      <c r="V17" s="207" t="e">
        <f>VLOOKUP((13-W41),AB17:AC28,2)</f>
        <v>#VALUE!</v>
      </c>
      <c r="W17" s="116" t="s">
        <v>8</v>
      </c>
      <c r="X17" s="116"/>
      <c r="Y17" s="116" t="str">
        <f>'Foglio di base'!$R$26</f>
        <v/>
      </c>
      <c r="Z17" s="116"/>
      <c r="AA17" s="116"/>
      <c r="AB17" s="121">
        <v>1</v>
      </c>
      <c r="AC17" s="381" t="s">
        <v>164</v>
      </c>
    </row>
    <row r="18" spans="2:31" ht="6" customHeight="1" x14ac:dyDescent="0.2">
      <c r="B18" s="47"/>
      <c r="C18" s="554"/>
      <c r="D18" s="554"/>
      <c r="E18" s="554"/>
      <c r="F18" s="554"/>
      <c r="G18" s="554"/>
      <c r="H18" s="47"/>
      <c r="I18" s="32"/>
      <c r="J18" s="52"/>
      <c r="K18" s="314"/>
      <c r="L18" s="314"/>
      <c r="M18" s="314"/>
      <c r="N18" s="410"/>
      <c r="O18" s="410"/>
      <c r="P18" s="410"/>
      <c r="Q18" s="410"/>
      <c r="R18" s="409"/>
      <c r="S18" s="409"/>
      <c r="T18" s="409"/>
      <c r="U18" s="47"/>
      <c r="V18" s="116"/>
      <c r="W18" s="116"/>
      <c r="X18" s="116"/>
      <c r="Y18" s="116"/>
      <c r="Z18" s="116"/>
      <c r="AA18" s="116"/>
      <c r="AB18" s="121">
        <v>2</v>
      </c>
      <c r="AC18" s="381" t="s">
        <v>165</v>
      </c>
    </row>
    <row r="19" spans="2:31" ht="19.5" customHeight="1" x14ac:dyDescent="0.2">
      <c r="B19" s="47"/>
      <c r="C19" s="554" t="str">
        <f>IF('Foglio di base'!$E$17="","",'Foglio di base'!$E$17)</f>
        <v/>
      </c>
      <c r="D19" s="554"/>
      <c r="E19" s="554"/>
      <c r="F19" s="554"/>
      <c r="G19" s="554"/>
      <c r="H19" s="47"/>
      <c r="I19" s="32" t="s">
        <v>87</v>
      </c>
      <c r="J19" s="52"/>
      <c r="K19" s="112" t="str">
        <f>IF('Foglio di base'!$H$26="","",IF('Foglio di base'!$H$26="F","donna",IF('Foglio di base'!$H$26="M","uomo")))</f>
        <v/>
      </c>
      <c r="L19" s="314"/>
      <c r="M19" s="315"/>
      <c r="N19" s="598" t="str">
        <f>IF(Y19="3a","manca il sesso",IF(Y19="3b","sesso unicamente ’M' o 'F'",""))</f>
        <v/>
      </c>
      <c r="O19" s="598"/>
      <c r="P19" s="598"/>
      <c r="Q19" s="598"/>
      <c r="R19" s="598"/>
      <c r="S19" s="598"/>
      <c r="T19" s="598"/>
      <c r="U19" s="47"/>
      <c r="V19" s="116"/>
      <c r="W19" s="116"/>
      <c r="X19" s="116"/>
      <c r="Y19" s="116" t="str">
        <f>'Foglio di base'!$S$26</f>
        <v/>
      </c>
      <c r="Z19" s="116"/>
      <c r="AA19" s="116"/>
      <c r="AB19" s="121">
        <v>3</v>
      </c>
      <c r="AC19" s="121" t="s">
        <v>166</v>
      </c>
    </row>
    <row r="20" spans="2:31" ht="9.75" customHeight="1" x14ac:dyDescent="0.2">
      <c r="B20" s="47"/>
      <c r="C20" s="589"/>
      <c r="D20" s="589"/>
      <c r="E20" s="589"/>
      <c r="F20" s="589"/>
      <c r="G20" s="256"/>
      <c r="H20" s="47"/>
      <c r="I20" s="47"/>
      <c r="J20" s="35"/>
      <c r="K20" s="55"/>
      <c r="L20" s="55"/>
      <c r="M20" s="38"/>
      <c r="N20" s="55"/>
      <c r="O20" s="55"/>
      <c r="P20" s="54"/>
      <c r="Q20" s="54"/>
      <c r="R20" s="54"/>
      <c r="S20" s="56"/>
      <c r="T20" s="56"/>
      <c r="U20" s="47"/>
      <c r="V20" s="116"/>
      <c r="W20" s="116"/>
      <c r="X20" s="116"/>
      <c r="Y20" s="116"/>
      <c r="Z20" s="116"/>
      <c r="AA20" s="116"/>
      <c r="AB20" s="121">
        <v>4</v>
      </c>
      <c r="AC20" s="381" t="s">
        <v>167</v>
      </c>
    </row>
    <row r="21" spans="2:31" ht="6" customHeight="1" thickBot="1" x14ac:dyDescent="0.25">
      <c r="B21" s="47"/>
      <c r="C21" s="47"/>
      <c r="D21" s="47"/>
      <c r="E21" s="57"/>
      <c r="F21" s="57"/>
      <c r="G21" s="57"/>
      <c r="H21" s="47"/>
      <c r="I21" s="47"/>
      <c r="J21" s="36"/>
      <c r="K21" s="37"/>
      <c r="L21" s="37"/>
      <c r="M21" s="37"/>
      <c r="N21" s="58"/>
      <c r="O21" s="58"/>
      <c r="P21" s="58"/>
      <c r="Q21" s="58"/>
      <c r="R21" s="58"/>
      <c r="S21" s="58"/>
      <c r="T21" s="58"/>
      <c r="U21" s="47"/>
      <c r="V21" s="116"/>
      <c r="W21" s="116"/>
      <c r="X21" s="116"/>
      <c r="Y21" s="116"/>
      <c r="Z21" s="116"/>
      <c r="AA21" s="116"/>
      <c r="AB21" s="121">
        <v>5</v>
      </c>
      <c r="AC21" s="381" t="s">
        <v>168</v>
      </c>
    </row>
    <row r="22" spans="2:31" ht="30.75" customHeight="1" x14ac:dyDescent="0.2">
      <c r="B22" s="47"/>
      <c r="C22" s="606" t="s">
        <v>130</v>
      </c>
      <c r="D22" s="559"/>
      <c r="E22" s="624" t="s">
        <v>141</v>
      </c>
      <c r="F22" s="625"/>
      <c r="G22" s="556" t="s">
        <v>144</v>
      </c>
      <c r="H22" s="609" t="s">
        <v>145</v>
      </c>
      <c r="I22" s="583" t="s">
        <v>146</v>
      </c>
      <c r="J22" s="612" t="s">
        <v>147</v>
      </c>
      <c r="K22" s="556" t="s">
        <v>148</v>
      </c>
      <c r="L22" s="585" t="s">
        <v>149</v>
      </c>
      <c r="M22" s="586" t="s">
        <v>150</v>
      </c>
      <c r="N22" s="587" t="s">
        <v>151</v>
      </c>
      <c r="O22" s="587" t="s">
        <v>152</v>
      </c>
      <c r="P22" s="587" t="s">
        <v>153</v>
      </c>
      <c r="Q22" s="556" t="s">
        <v>154</v>
      </c>
      <c r="R22" s="585" t="s">
        <v>155</v>
      </c>
      <c r="S22" s="558" t="s">
        <v>156</v>
      </c>
      <c r="T22" s="559"/>
      <c r="U22" s="47"/>
      <c r="V22" s="116"/>
      <c r="W22" s="116"/>
      <c r="X22" s="116"/>
      <c r="Y22" s="116"/>
      <c r="Z22" s="116"/>
      <c r="AA22" s="116"/>
      <c r="AB22" s="121">
        <v>6</v>
      </c>
      <c r="AC22" s="381" t="s">
        <v>169</v>
      </c>
    </row>
    <row r="23" spans="2:31" ht="34.5" customHeight="1" x14ac:dyDescent="0.2">
      <c r="B23" s="47"/>
      <c r="C23" s="560"/>
      <c r="D23" s="561"/>
      <c r="E23" s="556" t="s">
        <v>142</v>
      </c>
      <c r="F23" s="587" t="s">
        <v>143</v>
      </c>
      <c r="G23" s="607"/>
      <c r="H23" s="610"/>
      <c r="I23" s="584"/>
      <c r="J23" s="613"/>
      <c r="K23" s="615"/>
      <c r="L23" s="556"/>
      <c r="M23" s="587"/>
      <c r="N23" s="557"/>
      <c r="O23" s="557"/>
      <c r="P23" s="588"/>
      <c r="Q23" s="557"/>
      <c r="R23" s="556"/>
      <c r="S23" s="560"/>
      <c r="T23" s="561"/>
      <c r="U23" s="47"/>
      <c r="V23" s="116"/>
      <c r="W23" s="116"/>
      <c r="X23" s="116"/>
      <c r="Y23" s="116"/>
      <c r="Z23" s="116"/>
      <c r="AA23" s="116"/>
      <c r="AB23" s="121">
        <v>7</v>
      </c>
      <c r="AC23" s="381" t="s">
        <v>170</v>
      </c>
    </row>
    <row r="24" spans="2:31" s="80" customFormat="1" ht="15" customHeight="1" x14ac:dyDescent="0.2">
      <c r="B24" s="75"/>
      <c r="C24" s="562"/>
      <c r="D24" s="563"/>
      <c r="E24" s="608"/>
      <c r="F24" s="557"/>
      <c r="G24" s="608"/>
      <c r="H24" s="611"/>
      <c r="I24" s="94" t="s">
        <v>29</v>
      </c>
      <c r="J24" s="614"/>
      <c r="K24" s="557"/>
      <c r="L24" s="95" t="s">
        <v>30</v>
      </c>
      <c r="M24" s="95" t="s">
        <v>31</v>
      </c>
      <c r="N24" s="318" t="str">
        <f>IF('Foglio di base'!$I$26="","",'Foglio di base'!$I$26)</f>
        <v/>
      </c>
      <c r="O24" s="318" t="str">
        <f>IF('Foglio di base'!$J$26="","",'Foglio di base'!$J$26)</f>
        <v/>
      </c>
      <c r="P24" s="318" t="str">
        <f>IF('Foglio di base'!$K$26="","",'Foglio di base'!$K$26)</f>
        <v/>
      </c>
      <c r="Q24" s="318" t="str">
        <f>IF('Foglio di base'!$L$26="","",'Foglio di base'!$L$26)</f>
        <v/>
      </c>
      <c r="R24" s="95" t="s">
        <v>99</v>
      </c>
      <c r="S24" s="562"/>
      <c r="T24" s="563"/>
      <c r="U24" s="75"/>
      <c r="V24" s="117"/>
      <c r="W24" s="117"/>
      <c r="X24" s="117"/>
      <c r="Y24" s="117"/>
      <c r="Z24" s="117"/>
      <c r="AA24" s="117"/>
      <c r="AB24" s="121">
        <v>8</v>
      </c>
      <c r="AC24" s="381" t="s">
        <v>171</v>
      </c>
      <c r="AD24" s="118"/>
      <c r="AE24" s="119"/>
    </row>
    <row r="25" spans="2:31" s="61" customFormat="1" x14ac:dyDescent="0.2">
      <c r="B25" s="27"/>
      <c r="C25" s="575"/>
      <c r="D25" s="575"/>
      <c r="E25" s="85">
        <v>1</v>
      </c>
      <c r="F25" s="85">
        <v>2</v>
      </c>
      <c r="G25" s="85">
        <v>3</v>
      </c>
      <c r="H25" s="91">
        <v>4</v>
      </c>
      <c r="I25" s="92">
        <v>5</v>
      </c>
      <c r="J25" s="93">
        <v>6</v>
      </c>
      <c r="K25" s="93">
        <v>7</v>
      </c>
      <c r="L25" s="85">
        <v>8</v>
      </c>
      <c r="M25" s="85">
        <v>9</v>
      </c>
      <c r="N25" s="85">
        <v>10</v>
      </c>
      <c r="O25" s="85">
        <v>11</v>
      </c>
      <c r="P25" s="85">
        <v>12</v>
      </c>
      <c r="Q25" s="85">
        <v>13</v>
      </c>
      <c r="R25" s="85">
        <v>14</v>
      </c>
      <c r="S25" s="580">
        <v>15</v>
      </c>
      <c r="T25" s="581"/>
      <c r="U25" s="27"/>
      <c r="V25" s="120" t="s">
        <v>16</v>
      </c>
      <c r="W25" s="120" t="s">
        <v>9</v>
      </c>
      <c r="X25" s="120" t="s">
        <v>17</v>
      </c>
      <c r="Y25" s="120"/>
      <c r="Z25" s="120"/>
      <c r="AA25" s="120"/>
      <c r="AB25" s="121">
        <v>9</v>
      </c>
      <c r="AC25" s="381" t="s">
        <v>172</v>
      </c>
      <c r="AD25" s="122"/>
      <c r="AE25" s="122"/>
    </row>
    <row r="26" spans="2:31" s="61" customFormat="1" ht="24" customHeight="1" x14ac:dyDescent="0.2">
      <c r="B26" s="27"/>
      <c r="C26" s="59">
        <v>1</v>
      </c>
      <c r="D26" s="76" t="s">
        <v>131</v>
      </c>
      <c r="E26" s="258"/>
      <c r="F26" s="258"/>
      <c r="G26" s="258"/>
      <c r="H26" s="8">
        <f>IF((E26+F26+G26)&lt;1,0,IF($K$17="",0,W26*1400))</f>
        <v>0</v>
      </c>
      <c r="I26" s="14">
        <f>IF(H26=0,(E26+F26+G26),IF((E26+F26+G26)&lt;1401,0,(E26+F26+G26-H26)))</f>
        <v>0</v>
      </c>
      <c r="J26" s="259"/>
      <c r="K26" s="259"/>
      <c r="L26" s="5">
        <f>E26+F26+J26+K26</f>
        <v>0</v>
      </c>
      <c r="M26" s="39">
        <f t="shared" ref="M26:M37" si="0">ROUND((I26*X26%)/5,2)*5</f>
        <v>0</v>
      </c>
      <c r="N26" s="258">
        <f>IF($N$24="",0,ROUND(($I26*$N$24%)/5,2)*5)</f>
        <v>0</v>
      </c>
      <c r="O26" s="258">
        <f>IF($O$24="",0,ROUND(($I26*$O$24%)/5,2)*5)</f>
        <v>0</v>
      </c>
      <c r="P26" s="258">
        <f>IF($P$24="",0,ROUND(($I26*$P$24%)/5,2)*5)</f>
        <v>0</v>
      </c>
      <c r="Q26" s="258">
        <f>IF($Q$24="",0,ROUND(($I26*$Q$24%)/5,2)*5)</f>
        <v>0</v>
      </c>
      <c r="R26" s="5">
        <f>L26-M26-N26-O26-P26-Q26</f>
        <v>0</v>
      </c>
      <c r="S26" s="573"/>
      <c r="T26" s="574"/>
      <c r="U26" s="27"/>
      <c r="V26" s="382">
        <f>12*$S$6+1</f>
        <v>24301</v>
      </c>
      <c r="W26" s="383" t="e">
        <f>IF($V26&gt;$V$9,1,0)</f>
        <v>#VALUE!</v>
      </c>
      <c r="X26" s="383">
        <f>IF($K$17="",'Foglio di base'!AH7,IF(W26=0,'Foglio di base'!AH7,'Foglio di base'!AH11))</f>
        <v>6.4</v>
      </c>
      <c r="Y26" s="120" t="str">
        <f>IF((E26+F26+G26)=0,"",1)</f>
        <v/>
      </c>
      <c r="Z26" s="120"/>
      <c r="AA26" s="120"/>
      <c r="AB26" s="121">
        <v>10</v>
      </c>
      <c r="AC26" s="381" t="s">
        <v>173</v>
      </c>
      <c r="AD26" s="122"/>
      <c r="AE26" s="122"/>
    </row>
    <row r="27" spans="2:31" s="61" customFormat="1" ht="24" customHeight="1" x14ac:dyDescent="0.2">
      <c r="B27" s="27"/>
      <c r="C27" s="85">
        <v>2</v>
      </c>
      <c r="D27" s="77" t="s">
        <v>0</v>
      </c>
      <c r="E27" s="258"/>
      <c r="F27" s="258"/>
      <c r="G27" s="258"/>
      <c r="H27" s="8">
        <f>IF((E27+F27+G27)&lt;1,0,IF($K$17="",0,W27*1400))</f>
        <v>0</v>
      </c>
      <c r="I27" s="14">
        <f>IF(H27=0,(E27+F27+G27),IF((E27+F27+G27)&lt;1401,0,(E27+F27+G27-H27)))</f>
        <v>0</v>
      </c>
      <c r="J27" s="259"/>
      <c r="K27" s="259"/>
      <c r="L27" s="39">
        <f>E27+F27+J27+K27</f>
        <v>0</v>
      </c>
      <c r="M27" s="39">
        <f t="shared" si="0"/>
        <v>0</v>
      </c>
      <c r="N27" s="258">
        <f t="shared" ref="N27:N37" si="1">IF($N$24="",0,ROUND(($I27*$N$24%)/5,2)*5)</f>
        <v>0</v>
      </c>
      <c r="O27" s="258">
        <f t="shared" ref="O27:O37" si="2">IF($O$24="",0,ROUND(($I27*$O$24%)/5,2)*5)</f>
        <v>0</v>
      </c>
      <c r="P27" s="258">
        <f t="shared" ref="P27:P37" si="3">IF($P$24="",0,ROUND(($I27*$P$24%)/5,2)*5)</f>
        <v>0</v>
      </c>
      <c r="Q27" s="258">
        <f t="shared" ref="Q27:Q37" si="4">IF($Q$24="",0,ROUND(($I27*$Q$24%)/5,2)*5)</f>
        <v>0</v>
      </c>
      <c r="R27" s="5">
        <f t="shared" ref="R27:R37" si="5">L27-M27-N27-O27-P27-Q27</f>
        <v>0</v>
      </c>
      <c r="S27" s="573"/>
      <c r="T27" s="574"/>
      <c r="U27" s="27"/>
      <c r="V27" s="382">
        <f>12*$S$6+2</f>
        <v>24302</v>
      </c>
      <c r="W27" s="383" t="e">
        <f t="shared" ref="W27:W37" si="6">IF($V27&gt;$V$9,1,0)</f>
        <v>#VALUE!</v>
      </c>
      <c r="X27" s="383">
        <f>IF($K$17="",'Foglio di base'!AH7,IF(W27=0,'Foglio di base'!AH7,'Foglio di base'!AH11))</f>
        <v>6.4</v>
      </c>
      <c r="Y27" s="120" t="str">
        <f>IF((E27+F27+G27)=0,"",2)</f>
        <v/>
      </c>
      <c r="Z27" s="120"/>
      <c r="AA27" s="120"/>
      <c r="AB27" s="121">
        <v>11</v>
      </c>
      <c r="AC27" s="381" t="s">
        <v>174</v>
      </c>
      <c r="AD27" s="122"/>
      <c r="AE27" s="122"/>
    </row>
    <row r="28" spans="2:31" s="61" customFormat="1" ht="24" customHeight="1" x14ac:dyDescent="0.2">
      <c r="B28" s="27"/>
      <c r="C28" s="85">
        <v>3</v>
      </c>
      <c r="D28" s="77" t="s">
        <v>132</v>
      </c>
      <c r="E28" s="258"/>
      <c r="F28" s="258"/>
      <c r="G28" s="258"/>
      <c r="H28" s="8">
        <f t="shared" ref="H28:H37" si="7">IF((E28+F28+G28)&lt;1,0,IF($K$17="",0,W28*1400))</f>
        <v>0</v>
      </c>
      <c r="I28" s="14">
        <f t="shared" ref="I28:I37" si="8">IF(H28=0,(E28+F28+G28),IF((E28+F28+G28)&lt;1401,0,(E28+F28+G28-H28)))</f>
        <v>0</v>
      </c>
      <c r="J28" s="259"/>
      <c r="K28" s="259"/>
      <c r="L28" s="39">
        <f t="shared" ref="L28:L37" si="9">E28+F28+J28+K28</f>
        <v>0</v>
      </c>
      <c r="M28" s="39">
        <f t="shared" si="0"/>
        <v>0</v>
      </c>
      <c r="N28" s="258">
        <f t="shared" si="1"/>
        <v>0</v>
      </c>
      <c r="O28" s="258">
        <f t="shared" si="2"/>
        <v>0</v>
      </c>
      <c r="P28" s="258">
        <f t="shared" si="3"/>
        <v>0</v>
      </c>
      <c r="Q28" s="258">
        <f t="shared" si="4"/>
        <v>0</v>
      </c>
      <c r="R28" s="5">
        <f t="shared" si="5"/>
        <v>0</v>
      </c>
      <c r="S28" s="573"/>
      <c r="T28" s="574"/>
      <c r="U28" s="27"/>
      <c r="V28" s="382">
        <f>12*$S$6+3</f>
        <v>24303</v>
      </c>
      <c r="W28" s="383" t="e">
        <f t="shared" si="6"/>
        <v>#VALUE!</v>
      </c>
      <c r="X28" s="383">
        <f>IF($K$17="",'Foglio di base'!AH7,IF(W28=0,'Foglio di base'!AH7,'Foglio di base'!AH11))</f>
        <v>6.4</v>
      </c>
      <c r="Y28" s="120" t="str">
        <f>IF((E28+F28+G28)=0,"",3)</f>
        <v/>
      </c>
      <c r="Z28" s="120"/>
      <c r="AA28" s="120"/>
      <c r="AB28" s="121">
        <v>12</v>
      </c>
      <c r="AC28" s="381" t="s">
        <v>175</v>
      </c>
      <c r="AD28" s="122"/>
      <c r="AE28" s="122"/>
    </row>
    <row r="29" spans="2:31" s="61" customFormat="1" ht="24" customHeight="1" x14ac:dyDescent="0.2">
      <c r="B29" s="27"/>
      <c r="C29" s="85">
        <v>4</v>
      </c>
      <c r="D29" s="77" t="s">
        <v>133</v>
      </c>
      <c r="E29" s="258"/>
      <c r="F29" s="258"/>
      <c r="G29" s="258"/>
      <c r="H29" s="8">
        <f t="shared" si="7"/>
        <v>0</v>
      </c>
      <c r="I29" s="14">
        <f t="shared" si="8"/>
        <v>0</v>
      </c>
      <c r="J29" s="259"/>
      <c r="K29" s="259"/>
      <c r="L29" s="39">
        <f t="shared" si="9"/>
        <v>0</v>
      </c>
      <c r="M29" s="39">
        <f t="shared" si="0"/>
        <v>0</v>
      </c>
      <c r="N29" s="258">
        <f t="shared" si="1"/>
        <v>0</v>
      </c>
      <c r="O29" s="258">
        <f t="shared" si="2"/>
        <v>0</v>
      </c>
      <c r="P29" s="258">
        <f t="shared" si="3"/>
        <v>0</v>
      </c>
      <c r="Q29" s="258">
        <f t="shared" si="4"/>
        <v>0</v>
      </c>
      <c r="R29" s="5">
        <f t="shared" si="5"/>
        <v>0</v>
      </c>
      <c r="S29" s="573"/>
      <c r="T29" s="574"/>
      <c r="U29" s="27"/>
      <c r="V29" s="382">
        <f>12*$S$6+4</f>
        <v>24304</v>
      </c>
      <c r="W29" s="383" t="e">
        <f t="shared" si="6"/>
        <v>#VALUE!</v>
      </c>
      <c r="X29" s="383">
        <f>IF($K$17="",'Foglio di base'!AH7,IF(W29=0,'Foglio di base'!AH7,'Foglio di base'!AH11))</f>
        <v>6.4</v>
      </c>
      <c r="Y29" s="120" t="str">
        <f>IF((E29+F29+G29)=0,"",4)</f>
        <v/>
      </c>
      <c r="Z29" s="120"/>
      <c r="AA29" s="120"/>
      <c r="AB29" s="121"/>
      <c r="AC29" s="115"/>
      <c r="AD29" s="122"/>
      <c r="AE29" s="122"/>
    </row>
    <row r="30" spans="2:31" s="61" customFormat="1" ht="24" customHeight="1" x14ac:dyDescent="0.2">
      <c r="B30" s="27"/>
      <c r="C30" s="85">
        <v>5</v>
      </c>
      <c r="D30" s="77" t="s">
        <v>134</v>
      </c>
      <c r="E30" s="258"/>
      <c r="F30" s="258"/>
      <c r="G30" s="258"/>
      <c r="H30" s="8">
        <f t="shared" si="7"/>
        <v>0</v>
      </c>
      <c r="I30" s="14">
        <f t="shared" si="8"/>
        <v>0</v>
      </c>
      <c r="J30" s="259"/>
      <c r="K30" s="259"/>
      <c r="L30" s="39">
        <f t="shared" si="9"/>
        <v>0</v>
      </c>
      <c r="M30" s="39">
        <f t="shared" si="0"/>
        <v>0</v>
      </c>
      <c r="N30" s="258">
        <f t="shared" si="1"/>
        <v>0</v>
      </c>
      <c r="O30" s="258">
        <f t="shared" si="2"/>
        <v>0</v>
      </c>
      <c r="P30" s="258">
        <f t="shared" si="3"/>
        <v>0</v>
      </c>
      <c r="Q30" s="258">
        <f t="shared" si="4"/>
        <v>0</v>
      </c>
      <c r="R30" s="5">
        <f t="shared" si="5"/>
        <v>0</v>
      </c>
      <c r="S30" s="573"/>
      <c r="T30" s="574"/>
      <c r="U30" s="27"/>
      <c r="V30" s="382">
        <f>12*$S$6+5</f>
        <v>24305</v>
      </c>
      <c r="W30" s="383" t="e">
        <f t="shared" si="6"/>
        <v>#VALUE!</v>
      </c>
      <c r="X30" s="383">
        <f>IF($K$17="",'Foglio di base'!AH7,IF(W30=0,'Foglio di base'!AH7,'Foglio di base'!AH11))</f>
        <v>6.4</v>
      </c>
      <c r="Y30" s="120" t="str">
        <f>IF((E30+F30+G30)=0,"",5)</f>
        <v/>
      </c>
      <c r="Z30" s="120"/>
      <c r="AA30" s="120"/>
      <c r="AB30" s="121"/>
      <c r="AC30" s="121"/>
      <c r="AD30" s="122"/>
      <c r="AE30" s="122"/>
    </row>
    <row r="31" spans="2:31" s="61" customFormat="1" ht="24" customHeight="1" x14ac:dyDescent="0.2">
      <c r="B31" s="27"/>
      <c r="C31" s="85">
        <v>6</v>
      </c>
      <c r="D31" s="77" t="s">
        <v>135</v>
      </c>
      <c r="E31" s="258"/>
      <c r="F31" s="258"/>
      <c r="G31" s="258"/>
      <c r="H31" s="8">
        <f t="shared" si="7"/>
        <v>0</v>
      </c>
      <c r="I31" s="14">
        <f t="shared" si="8"/>
        <v>0</v>
      </c>
      <c r="J31" s="259"/>
      <c r="K31" s="259"/>
      <c r="L31" s="39">
        <f t="shared" si="9"/>
        <v>0</v>
      </c>
      <c r="M31" s="39">
        <f t="shared" si="0"/>
        <v>0</v>
      </c>
      <c r="N31" s="258">
        <f t="shared" si="1"/>
        <v>0</v>
      </c>
      <c r="O31" s="258">
        <f t="shared" si="2"/>
        <v>0</v>
      </c>
      <c r="P31" s="258">
        <f t="shared" si="3"/>
        <v>0</v>
      </c>
      <c r="Q31" s="258">
        <f t="shared" si="4"/>
        <v>0</v>
      </c>
      <c r="R31" s="5">
        <f t="shared" si="5"/>
        <v>0</v>
      </c>
      <c r="S31" s="573"/>
      <c r="T31" s="574"/>
      <c r="U31" s="27"/>
      <c r="V31" s="382">
        <f>12*$S$6+6</f>
        <v>24306</v>
      </c>
      <c r="W31" s="383" t="e">
        <f t="shared" si="6"/>
        <v>#VALUE!</v>
      </c>
      <c r="X31" s="383">
        <f>IF($K$17="",'Foglio di base'!AH7,IF(W31=0,'Foglio di base'!AH7,'Foglio di base'!AH11))</f>
        <v>6.4</v>
      </c>
      <c r="Y31" s="120" t="str">
        <f>IF((E31+F31+G31)=0,"",6)</f>
        <v/>
      </c>
      <c r="Z31" s="120"/>
      <c r="AA31" s="120"/>
      <c r="AB31" s="121"/>
      <c r="AC31" s="121"/>
      <c r="AD31" s="122"/>
      <c r="AE31" s="122"/>
    </row>
    <row r="32" spans="2:31" s="61" customFormat="1" ht="24" customHeight="1" x14ac:dyDescent="0.2">
      <c r="B32" s="27"/>
      <c r="C32" s="85">
        <v>7</v>
      </c>
      <c r="D32" s="77" t="s">
        <v>136</v>
      </c>
      <c r="E32" s="258"/>
      <c r="F32" s="258"/>
      <c r="G32" s="258"/>
      <c r="H32" s="8">
        <f t="shared" si="7"/>
        <v>0</v>
      </c>
      <c r="I32" s="14">
        <f t="shared" si="8"/>
        <v>0</v>
      </c>
      <c r="J32" s="259"/>
      <c r="K32" s="259"/>
      <c r="L32" s="39">
        <f t="shared" si="9"/>
        <v>0</v>
      </c>
      <c r="M32" s="39">
        <f t="shared" si="0"/>
        <v>0</v>
      </c>
      <c r="N32" s="258">
        <f t="shared" si="1"/>
        <v>0</v>
      </c>
      <c r="O32" s="258">
        <f t="shared" si="2"/>
        <v>0</v>
      </c>
      <c r="P32" s="258">
        <f t="shared" si="3"/>
        <v>0</v>
      </c>
      <c r="Q32" s="258">
        <f t="shared" si="4"/>
        <v>0</v>
      </c>
      <c r="R32" s="5">
        <f t="shared" si="5"/>
        <v>0</v>
      </c>
      <c r="S32" s="573"/>
      <c r="T32" s="574"/>
      <c r="U32" s="27"/>
      <c r="V32" s="382">
        <f>12*$S$6+7</f>
        <v>24307</v>
      </c>
      <c r="W32" s="383" t="e">
        <f t="shared" si="6"/>
        <v>#VALUE!</v>
      </c>
      <c r="X32" s="383">
        <f>IF($K$17="",'Foglio di base'!AH7,IF(W32=0,'Foglio di base'!AH7,'Foglio di base'!AH11))</f>
        <v>6.4</v>
      </c>
      <c r="Y32" s="120" t="str">
        <f>IF((E32+F32+G32)=0,"",7)</f>
        <v/>
      </c>
      <c r="Z32" s="120"/>
      <c r="AA32" s="120"/>
      <c r="AB32" s="121"/>
      <c r="AC32" s="121"/>
      <c r="AD32" s="122"/>
      <c r="AE32" s="122"/>
    </row>
    <row r="33" spans="1:31" s="61" customFormat="1" ht="24" customHeight="1" x14ac:dyDescent="0.2">
      <c r="B33" s="27"/>
      <c r="C33" s="85">
        <v>8</v>
      </c>
      <c r="D33" s="77" t="s">
        <v>137</v>
      </c>
      <c r="E33" s="258"/>
      <c r="F33" s="258"/>
      <c r="G33" s="258"/>
      <c r="H33" s="8">
        <f t="shared" si="7"/>
        <v>0</v>
      </c>
      <c r="I33" s="14">
        <f t="shared" si="8"/>
        <v>0</v>
      </c>
      <c r="J33" s="259"/>
      <c r="K33" s="259"/>
      <c r="L33" s="39">
        <f t="shared" si="9"/>
        <v>0</v>
      </c>
      <c r="M33" s="39">
        <f t="shared" si="0"/>
        <v>0</v>
      </c>
      <c r="N33" s="258">
        <f t="shared" si="1"/>
        <v>0</v>
      </c>
      <c r="O33" s="258">
        <f t="shared" si="2"/>
        <v>0</v>
      </c>
      <c r="P33" s="258">
        <f t="shared" si="3"/>
        <v>0</v>
      </c>
      <c r="Q33" s="258">
        <f t="shared" si="4"/>
        <v>0</v>
      </c>
      <c r="R33" s="5">
        <f t="shared" si="5"/>
        <v>0</v>
      </c>
      <c r="S33" s="573"/>
      <c r="T33" s="574"/>
      <c r="U33" s="27"/>
      <c r="V33" s="382">
        <f>12*$S$6+8</f>
        <v>24308</v>
      </c>
      <c r="W33" s="383" t="e">
        <f t="shared" si="6"/>
        <v>#VALUE!</v>
      </c>
      <c r="X33" s="383">
        <f>IF($K$17="",'Foglio di base'!AH7,IF(W33=0,'Foglio di base'!AH7,'Foglio di base'!AH11))</f>
        <v>6.4</v>
      </c>
      <c r="Y33" s="120" t="str">
        <f>IF((E33+F33+G33)=0,"",8)</f>
        <v/>
      </c>
      <c r="Z33" s="120"/>
      <c r="AA33" s="120"/>
      <c r="AB33" s="121"/>
      <c r="AC33" s="121"/>
      <c r="AD33" s="122"/>
      <c r="AE33" s="122"/>
    </row>
    <row r="34" spans="1:31" s="61" customFormat="1" ht="24" customHeight="1" x14ac:dyDescent="0.2">
      <c r="B34" s="27"/>
      <c r="C34" s="85">
        <v>9</v>
      </c>
      <c r="D34" s="77" t="s">
        <v>138</v>
      </c>
      <c r="E34" s="258"/>
      <c r="F34" s="258"/>
      <c r="G34" s="258"/>
      <c r="H34" s="8">
        <f t="shared" si="7"/>
        <v>0</v>
      </c>
      <c r="I34" s="14">
        <f t="shared" si="8"/>
        <v>0</v>
      </c>
      <c r="J34" s="259"/>
      <c r="K34" s="259"/>
      <c r="L34" s="39">
        <f t="shared" si="9"/>
        <v>0</v>
      </c>
      <c r="M34" s="39">
        <f t="shared" si="0"/>
        <v>0</v>
      </c>
      <c r="N34" s="258">
        <f t="shared" si="1"/>
        <v>0</v>
      </c>
      <c r="O34" s="258">
        <f t="shared" si="2"/>
        <v>0</v>
      </c>
      <c r="P34" s="258">
        <f t="shared" si="3"/>
        <v>0</v>
      </c>
      <c r="Q34" s="258">
        <f t="shared" si="4"/>
        <v>0</v>
      </c>
      <c r="R34" s="5">
        <f t="shared" si="5"/>
        <v>0</v>
      </c>
      <c r="S34" s="573"/>
      <c r="T34" s="574"/>
      <c r="U34" s="27"/>
      <c r="V34" s="382">
        <f>12*$S$6+9</f>
        <v>24309</v>
      </c>
      <c r="W34" s="383" t="e">
        <f t="shared" si="6"/>
        <v>#VALUE!</v>
      </c>
      <c r="X34" s="383">
        <f>IF($K$17="",'Foglio di base'!AH7,IF(W34=0,'Foglio di base'!AH7,'Foglio di base'!AH11))</f>
        <v>6.4</v>
      </c>
      <c r="Y34" s="120" t="str">
        <f>IF((E34+F34+G34)=0,"",9)</f>
        <v/>
      </c>
      <c r="Z34" s="120"/>
      <c r="AA34" s="120"/>
      <c r="AB34" s="121"/>
      <c r="AC34" s="121"/>
      <c r="AD34" s="122"/>
      <c r="AE34" s="122"/>
    </row>
    <row r="35" spans="1:31" s="61" customFormat="1" ht="24" customHeight="1" x14ac:dyDescent="0.2">
      <c r="B35" s="27"/>
      <c r="C35" s="85">
        <v>10</v>
      </c>
      <c r="D35" s="77" t="s">
        <v>139</v>
      </c>
      <c r="E35" s="258"/>
      <c r="F35" s="258"/>
      <c r="G35" s="258"/>
      <c r="H35" s="8">
        <f t="shared" si="7"/>
        <v>0</v>
      </c>
      <c r="I35" s="14">
        <f t="shared" si="8"/>
        <v>0</v>
      </c>
      <c r="J35" s="259"/>
      <c r="K35" s="259"/>
      <c r="L35" s="39">
        <f t="shared" si="9"/>
        <v>0</v>
      </c>
      <c r="M35" s="39">
        <f t="shared" si="0"/>
        <v>0</v>
      </c>
      <c r="N35" s="258">
        <f t="shared" si="1"/>
        <v>0</v>
      </c>
      <c r="O35" s="258">
        <f t="shared" si="2"/>
        <v>0</v>
      </c>
      <c r="P35" s="258">
        <f t="shared" si="3"/>
        <v>0</v>
      </c>
      <c r="Q35" s="258">
        <f t="shared" si="4"/>
        <v>0</v>
      </c>
      <c r="R35" s="5">
        <f t="shared" si="5"/>
        <v>0</v>
      </c>
      <c r="S35" s="573"/>
      <c r="T35" s="574"/>
      <c r="U35" s="27"/>
      <c r="V35" s="382">
        <f>12*$S$6+10</f>
        <v>24310</v>
      </c>
      <c r="W35" s="383" t="e">
        <f t="shared" si="6"/>
        <v>#VALUE!</v>
      </c>
      <c r="X35" s="383">
        <f>IF($K$17="",'Foglio di base'!AH7,IF(W35=0,'Foglio di base'!AH7,'Foglio di base'!AH11))</f>
        <v>6.4</v>
      </c>
      <c r="Y35" s="120" t="str">
        <f>IF((E35+F35+G35)=0,"",10)</f>
        <v/>
      </c>
      <c r="Z35" s="120"/>
      <c r="AA35" s="120"/>
      <c r="AB35" s="121"/>
      <c r="AC35" s="121"/>
      <c r="AD35" s="122"/>
      <c r="AE35" s="122"/>
    </row>
    <row r="36" spans="1:31" s="61" customFormat="1" ht="24" customHeight="1" x14ac:dyDescent="0.2">
      <c r="B36" s="27"/>
      <c r="C36" s="85">
        <v>11</v>
      </c>
      <c r="D36" s="77" t="s">
        <v>6</v>
      </c>
      <c r="E36" s="258"/>
      <c r="F36" s="258"/>
      <c r="G36" s="258"/>
      <c r="H36" s="8">
        <f t="shared" si="7"/>
        <v>0</v>
      </c>
      <c r="I36" s="14">
        <f t="shared" si="8"/>
        <v>0</v>
      </c>
      <c r="J36" s="259"/>
      <c r="K36" s="259"/>
      <c r="L36" s="39">
        <f t="shared" si="9"/>
        <v>0</v>
      </c>
      <c r="M36" s="39">
        <f t="shared" si="0"/>
        <v>0</v>
      </c>
      <c r="N36" s="258">
        <f t="shared" si="1"/>
        <v>0</v>
      </c>
      <c r="O36" s="258">
        <f t="shared" si="2"/>
        <v>0</v>
      </c>
      <c r="P36" s="258">
        <f t="shared" si="3"/>
        <v>0</v>
      </c>
      <c r="Q36" s="258">
        <f t="shared" si="4"/>
        <v>0</v>
      </c>
      <c r="R36" s="5">
        <f t="shared" si="5"/>
        <v>0</v>
      </c>
      <c r="S36" s="573"/>
      <c r="T36" s="574"/>
      <c r="U36" s="27"/>
      <c r="V36" s="382">
        <f>12*$S$6+11</f>
        <v>24311</v>
      </c>
      <c r="W36" s="383" t="e">
        <f t="shared" si="6"/>
        <v>#VALUE!</v>
      </c>
      <c r="X36" s="383">
        <f>IF($K$17="",'Foglio di base'!AH7,IF(W36=0,'Foglio di base'!AH7,'Foglio di base'!AH11))</f>
        <v>6.4</v>
      </c>
      <c r="Y36" s="120" t="str">
        <f>IF((E36+F36+G36)=0,"",11)</f>
        <v/>
      </c>
      <c r="Z36" s="120"/>
      <c r="AA36" s="120"/>
      <c r="AB36" s="121"/>
      <c r="AC36" s="121"/>
      <c r="AD36" s="122"/>
      <c r="AE36" s="122"/>
    </row>
    <row r="37" spans="1:31" s="61" customFormat="1" ht="24" customHeight="1" thickBot="1" x14ac:dyDescent="0.25">
      <c r="B37" s="27"/>
      <c r="C37" s="85">
        <v>12</v>
      </c>
      <c r="D37" s="78" t="s">
        <v>140</v>
      </c>
      <c r="E37" s="258"/>
      <c r="F37" s="258"/>
      <c r="G37" s="258"/>
      <c r="H37" s="8">
        <f t="shared" si="7"/>
        <v>0</v>
      </c>
      <c r="I37" s="90">
        <f t="shared" si="8"/>
        <v>0</v>
      </c>
      <c r="J37" s="259"/>
      <c r="K37" s="259"/>
      <c r="L37" s="39">
        <f t="shared" si="9"/>
        <v>0</v>
      </c>
      <c r="M37" s="39">
        <f t="shared" si="0"/>
        <v>0</v>
      </c>
      <c r="N37" s="258">
        <f t="shared" si="1"/>
        <v>0</v>
      </c>
      <c r="O37" s="258">
        <f t="shared" si="2"/>
        <v>0</v>
      </c>
      <c r="P37" s="258">
        <f t="shared" si="3"/>
        <v>0</v>
      </c>
      <c r="Q37" s="258">
        <f t="shared" si="4"/>
        <v>0</v>
      </c>
      <c r="R37" s="5">
        <f t="shared" si="5"/>
        <v>0</v>
      </c>
      <c r="S37" s="573"/>
      <c r="T37" s="574"/>
      <c r="U37" s="27"/>
      <c r="V37" s="382">
        <f>12*$S$6+12</f>
        <v>24312</v>
      </c>
      <c r="W37" s="383" t="e">
        <f t="shared" si="6"/>
        <v>#VALUE!</v>
      </c>
      <c r="X37" s="383">
        <f>IF($K$17="",'Foglio di base'!AH7,IF(W37=0,'Foglio di base'!AH7,'Foglio di base'!AH11))</f>
        <v>6.4</v>
      </c>
      <c r="Y37" s="120" t="str">
        <f>IF((E37+F37+G37)=0,"",12)</f>
        <v/>
      </c>
      <c r="Z37" s="120"/>
      <c r="AA37" s="120"/>
      <c r="AB37" s="121"/>
      <c r="AC37" s="121"/>
      <c r="AD37" s="122"/>
      <c r="AE37" s="122"/>
    </row>
    <row r="38" spans="1:31" s="66" customFormat="1" ht="16.5" customHeight="1" x14ac:dyDescent="0.2">
      <c r="B38" s="27"/>
      <c r="C38" s="62" t="e">
        <f>IF(M82&gt;=-1,"",IF((E37+F37+G37)&lt;&gt;0,"Al dipendente vanno rimborsati:","Se è l'ultimo versamento del salario, al dipendente vanno rimborsati:"))</f>
        <v>#VALUE!</v>
      </c>
      <c r="D38" s="63"/>
      <c r="E38" s="64"/>
      <c r="F38" s="64"/>
      <c r="G38" s="64"/>
      <c r="H38" s="43"/>
      <c r="I38" s="40"/>
      <c r="J38" s="45" t="e">
        <f>IF(M82&lt;0,"contributi AD pagati in più","")</f>
        <v>#VALUE!</v>
      </c>
      <c r="K38" s="65"/>
      <c r="L38" s="43"/>
      <c r="M38" s="44" t="str">
        <f>IF(K17="","",IF(M82&gt;=-0.05,0,M82))</f>
        <v/>
      </c>
      <c r="N38" s="64"/>
      <c r="O38" s="64"/>
      <c r="P38" s="64"/>
      <c r="Q38" s="64"/>
      <c r="R38" s="43"/>
      <c r="S38" s="579"/>
      <c r="T38" s="579"/>
      <c r="U38" s="27"/>
      <c r="V38" s="208"/>
      <c r="W38" s="209"/>
      <c r="X38" s="120"/>
      <c r="Y38" s="120"/>
      <c r="Z38" s="120"/>
      <c r="AA38" s="120"/>
      <c r="AB38" s="123"/>
      <c r="AC38" s="123"/>
      <c r="AD38" s="124"/>
      <c r="AE38" s="124"/>
    </row>
    <row r="39" spans="1:31" s="66" customFormat="1" ht="16.5" customHeight="1" thickBot="1" x14ac:dyDescent="0.25">
      <c r="B39" s="27"/>
      <c r="C39" s="67" t="str">
        <f>IF(J39="","",IF((E37+F37+G37)&lt;&gt;0,"Al dipendente vanno rimborsati:","Se è l'ultimo versamento del salario, al dipendente vanno rimborsati:"))</f>
        <v/>
      </c>
      <c r="D39" s="68"/>
      <c r="E39" s="69"/>
      <c r="F39" s="69"/>
      <c r="G39" s="69"/>
      <c r="H39" s="40"/>
      <c r="I39" s="40"/>
      <c r="J39" s="42" t="str">
        <f>IF(K17="","",IF(M65&lt;-1,"franchigia per i pensionati",""))</f>
        <v/>
      </c>
      <c r="K39" s="70"/>
      <c r="L39" s="40"/>
      <c r="M39" s="41" t="str">
        <f>IF(K17="","",IF(M65&gt;=-1,0,M65))</f>
        <v/>
      </c>
      <c r="N39" s="69"/>
      <c r="O39" s="69"/>
      <c r="P39" s="69"/>
      <c r="Q39" s="69"/>
      <c r="R39" s="40"/>
      <c r="S39" s="582"/>
      <c r="T39" s="582"/>
      <c r="U39" s="27"/>
      <c r="V39" s="208"/>
      <c r="W39" s="209"/>
      <c r="X39" s="120"/>
      <c r="Y39" s="120"/>
      <c r="Z39" s="120"/>
      <c r="AA39" s="120"/>
      <c r="AB39" s="123"/>
      <c r="AC39" s="123"/>
      <c r="AD39" s="124"/>
      <c r="AE39" s="124"/>
    </row>
    <row r="40" spans="1:31" ht="22.5" customHeight="1" thickBot="1" x14ac:dyDescent="0.25">
      <c r="B40" s="47"/>
      <c r="C40" s="622" t="s">
        <v>159</v>
      </c>
      <c r="D40" s="623"/>
      <c r="E40" s="6">
        <f t="shared" ref="E40:L40" si="10">SUM(E26:E37)</f>
        <v>0</v>
      </c>
      <c r="F40" s="6">
        <f t="shared" si="10"/>
        <v>0</v>
      </c>
      <c r="G40" s="71">
        <f t="shared" si="10"/>
        <v>0</v>
      </c>
      <c r="H40" s="71">
        <f t="shared" si="10"/>
        <v>0</v>
      </c>
      <c r="I40" s="72">
        <f>IF((E40+F40+G40-H40)&lt;0,0,IF(Y17="2b",0,(E40+F40+G40-H40)))</f>
        <v>0</v>
      </c>
      <c r="J40" s="60">
        <f t="shared" si="10"/>
        <v>0</v>
      </c>
      <c r="K40" s="60">
        <f t="shared" si="10"/>
        <v>0</v>
      </c>
      <c r="L40" s="6">
        <f t="shared" si="10"/>
        <v>0</v>
      </c>
      <c r="M40" s="6">
        <f>IF(I40=0,0,SUM(M26:M39))</f>
        <v>0</v>
      </c>
      <c r="N40" s="6">
        <f>SUM(N26:N37)</f>
        <v>0</v>
      </c>
      <c r="O40" s="6">
        <f>SUM(O26:O37)</f>
        <v>0</v>
      </c>
      <c r="P40" s="6">
        <f>SUM(P26:P37)</f>
        <v>0</v>
      </c>
      <c r="Q40" s="6">
        <f>SUM(Q26:Q37)</f>
        <v>0</v>
      </c>
      <c r="R40" s="6">
        <f>L40-SUM(M40:Q40)</f>
        <v>0</v>
      </c>
      <c r="S40" s="573"/>
      <c r="T40" s="574"/>
      <c r="U40" s="47"/>
      <c r="V40" s="210"/>
      <c r="W40" s="120"/>
      <c r="X40" s="120"/>
      <c r="Y40" s="120"/>
      <c r="Z40" s="120"/>
      <c r="AA40" s="120"/>
    </row>
    <row r="41" spans="1:31" ht="9.75" customHeight="1" x14ac:dyDescent="0.25">
      <c r="B41" s="47"/>
      <c r="C41" s="73"/>
      <c r="D41" s="51"/>
      <c r="E41" s="47"/>
      <c r="F41" s="47"/>
      <c r="G41" s="47"/>
      <c r="H41" s="47"/>
      <c r="I41" s="47"/>
      <c r="J41" s="47"/>
      <c r="K41" s="47"/>
      <c r="L41" s="47"/>
      <c r="M41" s="47"/>
      <c r="N41" s="47"/>
      <c r="O41" s="47"/>
      <c r="P41" s="47"/>
      <c r="Q41" s="47"/>
      <c r="R41" s="74"/>
      <c r="S41" s="74"/>
      <c r="T41" s="74"/>
      <c r="U41" s="47"/>
      <c r="W41" s="114" t="e">
        <f>SUM(W26:W40)</f>
        <v>#VALUE!</v>
      </c>
      <c r="X41" s="120">
        <f>IF($K$17="",'Foglio di base'!AH7,IF(W41=0,'Foglio di base'!AH7,'Foglio di base'!AH11))</f>
        <v>6.4</v>
      </c>
      <c r="Y41" s="120"/>
      <c r="Z41" s="120"/>
      <c r="AA41" s="120"/>
    </row>
    <row r="42" spans="1:31" s="103" customFormat="1" ht="15.75" customHeight="1" x14ac:dyDescent="0.2">
      <c r="B42" s="104"/>
      <c r="C42" s="105" t="s">
        <v>160</v>
      </c>
      <c r="D42" s="106"/>
      <c r="E42" s="105"/>
      <c r="F42" s="105"/>
      <c r="G42" s="107"/>
      <c r="H42" s="107"/>
      <c r="I42" s="107"/>
      <c r="J42" s="107"/>
      <c r="K42" s="107"/>
      <c r="L42" s="105"/>
      <c r="M42" s="105" t="s">
        <v>162</v>
      </c>
      <c r="N42" s="105"/>
      <c r="O42" s="105"/>
      <c r="P42" s="105"/>
      <c r="Q42" s="105" t="s">
        <v>163</v>
      </c>
      <c r="R42" s="104"/>
      <c r="S42" s="104"/>
      <c r="T42" s="104"/>
      <c r="U42" s="104"/>
      <c r="V42" s="125"/>
      <c r="W42" s="125" t="s">
        <v>19</v>
      </c>
      <c r="X42" s="125"/>
      <c r="Y42" s="125"/>
      <c r="Z42" s="125"/>
      <c r="AA42" s="125"/>
      <c r="AB42" s="126"/>
      <c r="AC42" s="126"/>
      <c r="AD42" s="125"/>
      <c r="AE42" s="125"/>
    </row>
    <row r="43" spans="1:31" ht="15" customHeight="1" x14ac:dyDescent="0.2">
      <c r="B43" s="47"/>
      <c r="C43" s="616"/>
      <c r="D43" s="617"/>
      <c r="E43" s="617"/>
      <c r="F43" s="617"/>
      <c r="G43" s="617"/>
      <c r="H43" s="617"/>
      <c r="I43" s="617"/>
      <c r="J43" s="617"/>
      <c r="K43" s="618"/>
      <c r="L43" s="49"/>
      <c r="M43" s="600"/>
      <c r="N43" s="601"/>
      <c r="O43" s="47"/>
      <c r="P43" s="47"/>
      <c r="Q43" s="564"/>
      <c r="R43" s="565"/>
      <c r="S43" s="565"/>
      <c r="T43" s="566"/>
      <c r="U43" s="47"/>
    </row>
    <row r="44" spans="1:31" ht="15" customHeight="1" x14ac:dyDescent="0.2">
      <c r="B44" s="47"/>
      <c r="C44" s="619"/>
      <c r="D44" s="620"/>
      <c r="E44" s="620"/>
      <c r="F44" s="620"/>
      <c r="G44" s="620"/>
      <c r="H44" s="620"/>
      <c r="I44" s="620"/>
      <c r="J44" s="620"/>
      <c r="K44" s="621"/>
      <c r="L44" s="49"/>
      <c r="M44" s="602"/>
      <c r="N44" s="603"/>
      <c r="O44" s="47"/>
      <c r="P44" s="47"/>
      <c r="Q44" s="567"/>
      <c r="R44" s="568"/>
      <c r="S44" s="568"/>
      <c r="T44" s="569"/>
      <c r="U44" s="47"/>
    </row>
    <row r="45" spans="1:31" ht="15" customHeight="1" x14ac:dyDescent="0.2">
      <c r="B45" s="47"/>
      <c r="C45" s="576"/>
      <c r="D45" s="577"/>
      <c r="E45" s="577"/>
      <c r="F45" s="577"/>
      <c r="G45" s="577"/>
      <c r="H45" s="577"/>
      <c r="I45" s="577"/>
      <c r="J45" s="577"/>
      <c r="K45" s="578"/>
      <c r="L45" s="47"/>
      <c r="M45" s="604"/>
      <c r="N45" s="605"/>
      <c r="O45" s="47"/>
      <c r="P45" s="47"/>
      <c r="Q45" s="570"/>
      <c r="R45" s="571"/>
      <c r="S45" s="571"/>
      <c r="T45" s="572"/>
      <c r="U45" s="47"/>
    </row>
    <row r="46" spans="1:31" ht="7.5" customHeight="1" x14ac:dyDescent="0.2">
      <c r="B46" s="47"/>
      <c r="C46" s="319"/>
      <c r="D46" s="319"/>
      <c r="E46" s="319"/>
      <c r="F46" s="319"/>
      <c r="G46" s="319"/>
      <c r="H46" s="319"/>
      <c r="I46" s="319"/>
      <c r="J46" s="319"/>
      <c r="K46" s="319"/>
      <c r="L46" s="52"/>
      <c r="M46" s="257"/>
      <c r="N46" s="257"/>
      <c r="O46" s="52"/>
      <c r="P46" s="320"/>
      <c r="Q46" s="320"/>
      <c r="R46" s="320"/>
      <c r="S46" s="320"/>
      <c r="T46" s="320"/>
      <c r="U46" s="47"/>
    </row>
    <row r="47" spans="1:31" ht="11.25" customHeight="1" x14ac:dyDescent="0.2">
      <c r="B47" s="47"/>
      <c r="C47" s="434" t="s">
        <v>216</v>
      </c>
      <c r="D47" s="47"/>
      <c r="E47" s="47"/>
      <c r="F47" s="47"/>
      <c r="G47" s="47"/>
      <c r="H47" s="47"/>
      <c r="I47" s="47"/>
      <c r="J47" s="47"/>
      <c r="K47" s="47"/>
      <c r="L47" s="47"/>
      <c r="M47" s="47"/>
      <c r="N47" s="47"/>
      <c r="O47" s="47"/>
      <c r="P47" s="47"/>
      <c r="Q47" s="47"/>
      <c r="R47" s="47"/>
      <c r="S47" s="47"/>
      <c r="T47" s="447" t="str">
        <f>'Foglio di base'!N43</f>
        <v>© medisuisse 2025</v>
      </c>
      <c r="U47" s="47"/>
    </row>
    <row r="48" spans="1:31" s="79" customFormat="1" ht="2.25" customHeight="1" x14ac:dyDescent="0.2">
      <c r="A48" s="4"/>
      <c r="B48" s="47"/>
      <c r="C48" s="47"/>
      <c r="D48" s="47"/>
      <c r="E48" s="47"/>
      <c r="F48" s="47"/>
      <c r="G48" s="47"/>
      <c r="H48" s="47"/>
      <c r="I48" s="47"/>
      <c r="J48" s="47"/>
      <c r="K48" s="47"/>
      <c r="L48" s="47"/>
      <c r="M48" s="47"/>
      <c r="N48" s="47"/>
      <c r="O48" s="47"/>
      <c r="P48" s="47"/>
      <c r="Q48" s="47"/>
      <c r="R48" s="47"/>
      <c r="S48" s="47"/>
      <c r="T48" s="47"/>
      <c r="U48" s="47"/>
      <c r="V48" s="114"/>
      <c r="W48" s="114"/>
      <c r="X48" s="114"/>
      <c r="Y48" s="114"/>
      <c r="Z48" s="114"/>
      <c r="AA48" s="114"/>
      <c r="AB48" s="115"/>
      <c r="AC48" s="115"/>
      <c r="AD48" s="114"/>
      <c r="AE48" s="127"/>
    </row>
    <row r="49" spans="1:29" s="127" customFormat="1" hidden="1" x14ac:dyDescent="0.2">
      <c r="A49" s="196"/>
      <c r="B49" s="196"/>
      <c r="C49" s="448" t="str">
        <f>K15</f>
        <v/>
      </c>
      <c r="D49" s="196"/>
      <c r="E49" s="196"/>
      <c r="F49" s="196"/>
      <c r="G49" s="196"/>
      <c r="H49" s="196"/>
      <c r="I49" s="196"/>
      <c r="J49" s="196"/>
      <c r="K49" s="196"/>
      <c r="L49" s="196"/>
      <c r="M49" s="196"/>
      <c r="N49" s="196"/>
      <c r="O49" s="196"/>
      <c r="P49" s="196"/>
      <c r="Q49" s="196"/>
      <c r="R49" s="196"/>
      <c r="S49" s="196"/>
      <c r="T49" s="196"/>
      <c r="U49" s="196"/>
      <c r="AB49" s="128"/>
      <c r="AC49" s="128"/>
    </row>
    <row r="50" spans="1:29" s="129" customFormat="1" ht="15" hidden="1" customHeight="1" x14ac:dyDescent="0.2">
      <c r="A50" s="414"/>
      <c r="B50" s="196"/>
      <c r="C50" s="196"/>
      <c r="D50" s="197" t="s">
        <v>24</v>
      </c>
      <c r="E50" s="196"/>
      <c r="F50" s="196"/>
      <c r="G50" s="198" t="s">
        <v>18</v>
      </c>
      <c r="H50" s="196"/>
      <c r="I50" s="196"/>
      <c r="J50" s="196"/>
      <c r="K50" s="196"/>
      <c r="L50" s="196"/>
      <c r="M50" s="196"/>
      <c r="N50" s="196"/>
      <c r="O50" s="196"/>
      <c r="P50" s="196"/>
      <c r="Q50" s="196"/>
      <c r="R50" s="196"/>
      <c r="S50" s="196"/>
      <c r="T50" s="196"/>
      <c r="U50" s="196"/>
      <c r="AB50" s="128"/>
      <c r="AC50" s="128"/>
    </row>
    <row r="51" spans="1:29" s="129" customFormat="1" ht="15" hidden="1" customHeight="1" x14ac:dyDescent="0.2">
      <c r="A51" s="414"/>
      <c r="B51" s="197"/>
      <c r="C51" s="199"/>
      <c r="D51" s="199"/>
      <c r="E51" s="199"/>
      <c r="F51" s="200"/>
      <c r="G51" s="200" t="e">
        <f>IF(W26=0,0,(E26+F26+G26))</f>
        <v>#VALUE!</v>
      </c>
      <c r="H51" s="200" t="e">
        <f>IF(G51&lt;1,0,1400*W26)</f>
        <v>#VALUE!</v>
      </c>
      <c r="I51" s="200" t="e">
        <f>IF((G51-H51)&lt;1,0,(G51-H51))</f>
        <v>#VALUE!</v>
      </c>
      <c r="J51" s="197"/>
      <c r="K51" s="200"/>
      <c r="L51" s="197"/>
      <c r="M51" s="200" t="e">
        <f>IF(W26=0,0,M26)</f>
        <v>#VALUE!</v>
      </c>
      <c r="N51" s="197"/>
      <c r="O51" s="197"/>
      <c r="P51" s="197"/>
      <c r="Q51" s="197"/>
      <c r="R51" s="197"/>
      <c r="S51" s="197"/>
      <c r="T51" s="197"/>
      <c r="U51" s="197"/>
      <c r="AB51" s="128"/>
      <c r="AC51" s="128"/>
    </row>
    <row r="52" spans="1:29" s="129" customFormat="1" ht="15" hidden="1" customHeight="1" x14ac:dyDescent="0.2">
      <c r="A52" s="414"/>
      <c r="B52" s="197"/>
      <c r="C52" s="127"/>
      <c r="D52" s="127"/>
      <c r="E52" s="127"/>
      <c r="F52" s="200"/>
      <c r="G52" s="200" t="e">
        <f t="shared" ref="G52:G62" si="11">IF(W27=0,0,(E27+F27+G27))</f>
        <v>#VALUE!</v>
      </c>
      <c r="H52" s="200" t="e">
        <f t="shared" ref="H52:H62" si="12">IF(G52&lt;1,0,1400*W27)</f>
        <v>#VALUE!</v>
      </c>
      <c r="I52" s="200" t="e">
        <f t="shared" ref="I52:I62" si="13">IF((G52-H52)&lt;1,0,(G52-H52))</f>
        <v>#VALUE!</v>
      </c>
      <c r="J52" s="197"/>
      <c r="K52" s="201"/>
      <c r="L52" s="202"/>
      <c r="M52" s="200" t="e">
        <f t="shared" ref="M52:M62" si="14">IF(W27=0,0,M27)</f>
        <v>#VALUE!</v>
      </c>
      <c r="N52" s="203"/>
      <c r="O52" s="197"/>
      <c r="P52" s="197"/>
      <c r="Q52" s="197"/>
      <c r="R52" s="197"/>
      <c r="S52" s="197"/>
      <c r="T52" s="197"/>
      <c r="U52" s="197"/>
      <c r="AB52" s="128"/>
      <c r="AC52" s="128"/>
    </row>
    <row r="53" spans="1:29" s="129" customFormat="1" ht="15" hidden="1" customHeight="1" x14ac:dyDescent="0.2">
      <c r="A53" s="414"/>
      <c r="B53" s="197"/>
      <c r="C53" s="127"/>
      <c r="D53" s="127"/>
      <c r="E53" s="127"/>
      <c r="F53" s="200"/>
      <c r="G53" s="200" t="e">
        <f t="shared" si="11"/>
        <v>#VALUE!</v>
      </c>
      <c r="H53" s="200" t="e">
        <f t="shared" si="12"/>
        <v>#VALUE!</v>
      </c>
      <c r="I53" s="200" t="e">
        <f t="shared" si="13"/>
        <v>#VALUE!</v>
      </c>
      <c r="J53" s="197"/>
      <c r="K53" s="201"/>
      <c r="L53" s="202"/>
      <c r="M53" s="200" t="e">
        <f t="shared" si="14"/>
        <v>#VALUE!</v>
      </c>
      <c r="N53" s="203"/>
      <c r="O53" s="197"/>
      <c r="P53" s="197"/>
      <c r="Q53" s="197"/>
      <c r="R53" s="197"/>
      <c r="S53" s="197"/>
      <c r="T53" s="197"/>
      <c r="U53" s="197"/>
      <c r="AB53" s="128"/>
      <c r="AC53" s="128"/>
    </row>
    <row r="54" spans="1:29" s="129" customFormat="1" ht="15" hidden="1" customHeight="1" x14ac:dyDescent="0.2">
      <c r="A54" s="414"/>
      <c r="B54" s="197"/>
      <c r="C54" s="127"/>
      <c r="D54" s="127" t="str">
        <f>MID($C$49,2,1)</f>
        <v/>
      </c>
      <c r="E54" s="127"/>
      <c r="F54" s="200"/>
      <c r="G54" s="200" t="e">
        <f t="shared" si="11"/>
        <v>#VALUE!</v>
      </c>
      <c r="H54" s="200" t="e">
        <f t="shared" si="12"/>
        <v>#VALUE!</v>
      </c>
      <c r="I54" s="200" t="e">
        <f t="shared" si="13"/>
        <v>#VALUE!</v>
      </c>
      <c r="J54" s="197"/>
      <c r="K54" s="201"/>
      <c r="L54" s="202"/>
      <c r="M54" s="200" t="e">
        <f t="shared" si="14"/>
        <v>#VALUE!</v>
      </c>
      <c r="N54" s="204"/>
      <c r="O54" s="197"/>
      <c r="P54" s="197"/>
      <c r="Q54" s="197"/>
      <c r="R54" s="197"/>
      <c r="S54" s="197"/>
      <c r="T54" s="197"/>
      <c r="U54" s="197"/>
      <c r="AB54" s="128"/>
      <c r="AC54" s="128"/>
    </row>
    <row r="55" spans="1:29" s="129" customFormat="1" ht="15" hidden="1" customHeight="1" x14ac:dyDescent="0.2">
      <c r="A55" s="414"/>
      <c r="B55" s="197"/>
      <c r="C55" s="127"/>
      <c r="D55" s="127"/>
      <c r="E55" s="127"/>
      <c r="F55" s="200"/>
      <c r="G55" s="200" t="e">
        <f t="shared" si="11"/>
        <v>#VALUE!</v>
      </c>
      <c r="H55" s="200" t="e">
        <f t="shared" si="12"/>
        <v>#VALUE!</v>
      </c>
      <c r="I55" s="200" t="e">
        <f t="shared" si="13"/>
        <v>#VALUE!</v>
      </c>
      <c r="J55" s="197"/>
      <c r="K55" s="201"/>
      <c r="L55" s="197"/>
      <c r="M55" s="200" t="e">
        <f t="shared" si="14"/>
        <v>#VALUE!</v>
      </c>
      <c r="N55" s="197"/>
      <c r="O55" s="197"/>
      <c r="P55" s="197"/>
      <c r="Q55" s="197"/>
      <c r="R55" s="197"/>
      <c r="S55" s="197"/>
      <c r="T55" s="197"/>
      <c r="U55" s="197"/>
      <c r="AB55" s="128"/>
      <c r="AC55" s="128"/>
    </row>
    <row r="56" spans="1:29" s="129" customFormat="1" ht="15" hidden="1" customHeight="1" x14ac:dyDescent="0.2">
      <c r="A56" s="414"/>
      <c r="B56" s="197"/>
      <c r="C56" s="127"/>
      <c r="D56" s="127"/>
      <c r="E56" s="127"/>
      <c r="F56" s="200"/>
      <c r="G56" s="200" t="e">
        <f t="shared" si="11"/>
        <v>#VALUE!</v>
      </c>
      <c r="H56" s="200" t="e">
        <f t="shared" si="12"/>
        <v>#VALUE!</v>
      </c>
      <c r="I56" s="200" t="e">
        <f t="shared" si="13"/>
        <v>#VALUE!</v>
      </c>
      <c r="J56" s="197"/>
      <c r="K56" s="201"/>
      <c r="L56" s="197"/>
      <c r="M56" s="200" t="e">
        <f t="shared" si="14"/>
        <v>#VALUE!</v>
      </c>
      <c r="N56" s="197"/>
      <c r="O56" s="197"/>
      <c r="P56" s="197"/>
      <c r="Q56" s="197"/>
      <c r="R56" s="197"/>
      <c r="S56" s="197"/>
      <c r="T56" s="197"/>
      <c r="U56" s="197"/>
      <c r="AB56" s="128"/>
      <c r="AC56" s="128"/>
    </row>
    <row r="57" spans="1:29" s="129" customFormat="1" ht="15" hidden="1" customHeight="1" x14ac:dyDescent="0.2">
      <c r="A57" s="414"/>
      <c r="B57" s="197"/>
      <c r="C57" s="127"/>
      <c r="D57" s="127"/>
      <c r="E57" s="127"/>
      <c r="F57" s="200"/>
      <c r="G57" s="200" t="e">
        <f t="shared" si="11"/>
        <v>#VALUE!</v>
      </c>
      <c r="H57" s="200" t="e">
        <f t="shared" si="12"/>
        <v>#VALUE!</v>
      </c>
      <c r="I57" s="200" t="e">
        <f t="shared" si="13"/>
        <v>#VALUE!</v>
      </c>
      <c r="J57" s="197"/>
      <c r="K57" s="201"/>
      <c r="L57" s="197"/>
      <c r="M57" s="200" t="e">
        <f t="shared" si="14"/>
        <v>#VALUE!</v>
      </c>
      <c r="N57" s="197"/>
      <c r="O57" s="197"/>
      <c r="P57" s="197"/>
      <c r="Q57" s="197"/>
      <c r="R57" s="197"/>
      <c r="S57" s="197"/>
      <c r="T57" s="197"/>
      <c r="U57" s="197"/>
      <c r="AB57" s="128"/>
      <c r="AC57" s="128"/>
    </row>
    <row r="58" spans="1:29" s="129" customFormat="1" ht="15" hidden="1" customHeight="1" x14ac:dyDescent="0.2">
      <c r="A58" s="414"/>
      <c r="B58" s="197"/>
      <c r="C58" s="127"/>
      <c r="D58" s="127"/>
      <c r="E58" s="127"/>
      <c r="F58" s="200"/>
      <c r="G58" s="200" t="e">
        <f t="shared" si="11"/>
        <v>#VALUE!</v>
      </c>
      <c r="H58" s="200" t="e">
        <f t="shared" si="12"/>
        <v>#VALUE!</v>
      </c>
      <c r="I58" s="200" t="e">
        <f t="shared" si="13"/>
        <v>#VALUE!</v>
      </c>
      <c r="J58" s="197"/>
      <c r="K58" s="201"/>
      <c r="L58" s="197"/>
      <c r="M58" s="200" t="e">
        <f t="shared" si="14"/>
        <v>#VALUE!</v>
      </c>
      <c r="N58" s="197"/>
      <c r="O58" s="197"/>
      <c r="P58" s="197"/>
      <c r="Q58" s="197"/>
      <c r="R58" s="197"/>
      <c r="S58" s="197"/>
      <c r="T58" s="197"/>
      <c r="U58" s="197"/>
      <c r="AB58" s="128"/>
      <c r="AC58" s="128"/>
    </row>
    <row r="59" spans="1:29" s="129" customFormat="1" ht="15" hidden="1" customHeight="1" x14ac:dyDescent="0.2">
      <c r="A59" s="414"/>
      <c r="B59" s="197"/>
      <c r="C59" s="127"/>
      <c r="D59" s="127"/>
      <c r="E59" s="127"/>
      <c r="F59" s="200"/>
      <c r="G59" s="200" t="e">
        <f t="shared" si="11"/>
        <v>#VALUE!</v>
      </c>
      <c r="H59" s="200" t="e">
        <f t="shared" si="12"/>
        <v>#VALUE!</v>
      </c>
      <c r="I59" s="200" t="e">
        <f t="shared" si="13"/>
        <v>#VALUE!</v>
      </c>
      <c r="J59" s="197"/>
      <c r="K59" s="201"/>
      <c r="L59" s="197"/>
      <c r="M59" s="200" t="e">
        <f t="shared" si="14"/>
        <v>#VALUE!</v>
      </c>
      <c r="N59" s="197"/>
      <c r="O59" s="197"/>
      <c r="P59" s="197"/>
      <c r="Q59" s="197"/>
      <c r="R59" s="197"/>
      <c r="S59" s="197"/>
      <c r="T59" s="197"/>
      <c r="U59" s="197"/>
      <c r="AB59" s="128"/>
      <c r="AC59" s="128"/>
    </row>
    <row r="60" spans="1:29" s="129" customFormat="1" ht="15" hidden="1" customHeight="1" x14ac:dyDescent="0.2">
      <c r="A60" s="414"/>
      <c r="B60" s="197"/>
      <c r="C60" s="127"/>
      <c r="D60" s="127"/>
      <c r="E60" s="127"/>
      <c r="F60" s="200"/>
      <c r="G60" s="200" t="e">
        <f t="shared" si="11"/>
        <v>#VALUE!</v>
      </c>
      <c r="H60" s="200" t="e">
        <f t="shared" si="12"/>
        <v>#VALUE!</v>
      </c>
      <c r="I60" s="200" t="e">
        <f t="shared" si="13"/>
        <v>#VALUE!</v>
      </c>
      <c r="J60" s="197"/>
      <c r="K60" s="201"/>
      <c r="L60" s="197"/>
      <c r="M60" s="200" t="e">
        <f t="shared" si="14"/>
        <v>#VALUE!</v>
      </c>
      <c r="N60" s="197"/>
      <c r="O60" s="197"/>
      <c r="P60" s="197"/>
      <c r="Q60" s="197"/>
      <c r="R60" s="197"/>
      <c r="S60" s="197"/>
      <c r="T60" s="197"/>
      <c r="U60" s="197"/>
      <c r="AB60" s="128"/>
      <c r="AC60" s="128"/>
    </row>
    <row r="61" spans="1:29" s="129" customFormat="1" ht="15" hidden="1" customHeight="1" x14ac:dyDescent="0.2">
      <c r="A61" s="414"/>
      <c r="B61" s="197"/>
      <c r="C61" s="127"/>
      <c r="D61" s="127"/>
      <c r="E61" s="127"/>
      <c r="F61" s="200"/>
      <c r="G61" s="200" t="e">
        <f t="shared" si="11"/>
        <v>#VALUE!</v>
      </c>
      <c r="H61" s="200" t="e">
        <f t="shared" si="12"/>
        <v>#VALUE!</v>
      </c>
      <c r="I61" s="200" t="e">
        <f t="shared" si="13"/>
        <v>#VALUE!</v>
      </c>
      <c r="J61" s="197"/>
      <c r="K61" s="201"/>
      <c r="L61" s="197"/>
      <c r="M61" s="200" t="e">
        <f t="shared" si="14"/>
        <v>#VALUE!</v>
      </c>
      <c r="N61" s="197"/>
      <c r="O61" s="197"/>
      <c r="P61" s="197"/>
      <c r="Q61" s="197"/>
      <c r="R61" s="197"/>
      <c r="S61" s="197"/>
      <c r="T61" s="197"/>
      <c r="U61" s="197"/>
      <c r="AB61" s="128"/>
      <c r="AC61" s="128"/>
    </row>
    <row r="62" spans="1:29" s="129" customFormat="1" ht="15" hidden="1" customHeight="1" x14ac:dyDescent="0.2">
      <c r="A62" s="414"/>
      <c r="B62" s="197"/>
      <c r="C62" s="127"/>
      <c r="D62" s="127"/>
      <c r="E62" s="127"/>
      <c r="F62" s="200"/>
      <c r="G62" s="200" t="e">
        <f t="shared" si="11"/>
        <v>#VALUE!</v>
      </c>
      <c r="H62" s="200" t="e">
        <f t="shared" si="12"/>
        <v>#VALUE!</v>
      </c>
      <c r="I62" s="200" t="e">
        <f t="shared" si="13"/>
        <v>#VALUE!</v>
      </c>
      <c r="J62" s="197"/>
      <c r="K62" s="201"/>
      <c r="L62" s="197"/>
      <c r="M62" s="200" t="e">
        <f t="shared" si="14"/>
        <v>#VALUE!</v>
      </c>
      <c r="N62" s="197"/>
      <c r="O62" s="197"/>
      <c r="P62" s="197"/>
      <c r="Q62" s="197"/>
      <c r="R62" s="197"/>
      <c r="S62" s="197"/>
      <c r="T62" s="197"/>
      <c r="U62" s="197"/>
      <c r="AB62" s="128"/>
      <c r="AC62" s="128"/>
    </row>
    <row r="63" spans="1:29" s="129" customFormat="1" ht="15" hidden="1" customHeight="1" x14ac:dyDescent="0.2">
      <c r="A63" s="414"/>
      <c r="B63" s="197"/>
      <c r="C63" s="127"/>
      <c r="D63" s="127"/>
      <c r="E63" s="127"/>
      <c r="F63" s="197"/>
      <c r="G63" s="200" t="e">
        <f>SUM(G51:G62)</f>
        <v>#VALUE!</v>
      </c>
      <c r="H63" s="200" t="e">
        <f>SUM(H51:H62)</f>
        <v>#VALUE!</v>
      </c>
      <c r="I63" s="200" t="e">
        <f>SUM(I51:I62)</f>
        <v>#VALUE!</v>
      </c>
      <c r="J63" s="197"/>
      <c r="K63" s="201"/>
      <c r="L63" s="197"/>
      <c r="M63" s="200" t="e">
        <f>SUM(M51:M62)</f>
        <v>#VALUE!</v>
      </c>
      <c r="N63" s="197" t="s">
        <v>20</v>
      </c>
      <c r="O63" s="197"/>
      <c r="P63" s="197"/>
      <c r="Q63" s="197"/>
      <c r="R63" s="197"/>
      <c r="S63" s="197"/>
      <c r="T63" s="197"/>
      <c r="U63" s="197"/>
      <c r="AB63" s="128"/>
      <c r="AC63" s="128"/>
    </row>
    <row r="64" spans="1:29" s="129" customFormat="1" ht="15" hidden="1" customHeight="1" x14ac:dyDescent="0.2">
      <c r="A64" s="414"/>
      <c r="B64" s="197"/>
      <c r="C64" s="127"/>
      <c r="D64" s="127"/>
      <c r="E64" s="127"/>
      <c r="F64" s="197"/>
      <c r="G64" s="200"/>
      <c r="H64" s="197" t="e">
        <f>H63/1400</f>
        <v>#VALUE!</v>
      </c>
      <c r="I64" s="201" t="e">
        <f>IF((G63-H63)&lt;0,0,(G63-H63))</f>
        <v>#VALUE!</v>
      </c>
      <c r="J64" s="197"/>
      <c r="K64" s="201"/>
      <c r="L64" s="197"/>
      <c r="M64" s="200" t="e">
        <f>I64*'Foglio di base'!AH11%</f>
        <v>#VALUE!</v>
      </c>
      <c r="N64" s="197" t="s">
        <v>21</v>
      </c>
      <c r="O64" s="197"/>
      <c r="P64" s="197"/>
      <c r="Q64" s="197"/>
      <c r="R64" s="197"/>
      <c r="S64" s="197"/>
      <c r="T64" s="197"/>
      <c r="U64" s="197"/>
      <c r="AB64" s="128"/>
      <c r="AC64" s="128"/>
    </row>
    <row r="65" spans="1:29" s="127" customFormat="1" hidden="1" x14ac:dyDescent="0.2">
      <c r="A65" s="415"/>
      <c r="B65" s="197"/>
      <c r="F65" s="197"/>
      <c r="G65" s="197"/>
      <c r="H65" s="197"/>
      <c r="I65" s="201"/>
      <c r="J65" s="197"/>
      <c r="K65" s="197"/>
      <c r="L65" s="197"/>
      <c r="M65" s="200" t="e">
        <f>ROUND((M64-M63)/5,2)*5</f>
        <v>#VALUE!</v>
      </c>
      <c r="N65" s="197" t="s">
        <v>23</v>
      </c>
      <c r="O65" s="197"/>
      <c r="P65" s="197"/>
      <c r="Q65" s="197"/>
      <c r="R65" s="197"/>
      <c r="S65" s="197"/>
      <c r="T65" s="197"/>
      <c r="U65" s="197"/>
      <c r="AB65" s="128"/>
      <c r="AC65" s="128"/>
    </row>
    <row r="66" spans="1:29" s="127" customFormat="1" hidden="1" x14ac:dyDescent="0.2">
      <c r="A66" s="415"/>
      <c r="B66" s="196"/>
      <c r="F66" s="196"/>
      <c r="G66" s="196"/>
      <c r="H66" s="196"/>
      <c r="I66" s="196"/>
      <c r="J66" s="196"/>
      <c r="K66" s="196"/>
      <c r="L66" s="196"/>
      <c r="M66" s="196"/>
      <c r="N66" s="196"/>
      <c r="O66" s="196"/>
      <c r="P66" s="196"/>
      <c r="Q66" s="196"/>
      <c r="R66" s="196"/>
      <c r="S66" s="196"/>
      <c r="T66" s="196"/>
      <c r="U66" s="196"/>
      <c r="AB66" s="128"/>
      <c r="AC66" s="128"/>
    </row>
    <row r="67" spans="1:29" s="129" customFormat="1" ht="15" hidden="1" customHeight="1" x14ac:dyDescent="0.2">
      <c r="A67" s="414"/>
      <c r="B67" s="196"/>
      <c r="C67" s="127"/>
      <c r="D67" s="127"/>
      <c r="E67" s="127"/>
      <c r="F67" s="196"/>
      <c r="G67" s="198" t="s">
        <v>18</v>
      </c>
      <c r="H67" s="198" t="s">
        <v>27</v>
      </c>
      <c r="I67" s="196"/>
      <c r="J67" s="196"/>
      <c r="K67" s="196"/>
      <c r="L67" s="196"/>
      <c r="M67" s="196"/>
      <c r="N67" s="196"/>
      <c r="O67" s="196"/>
      <c r="P67" s="196"/>
      <c r="Q67" s="196"/>
      <c r="R67" s="196"/>
      <c r="S67" s="196"/>
      <c r="T67" s="196"/>
      <c r="U67" s="196"/>
      <c r="AB67" s="128"/>
      <c r="AC67" s="128"/>
    </row>
    <row r="68" spans="1:29" s="129" customFormat="1" ht="15" hidden="1" customHeight="1" x14ac:dyDescent="0.2">
      <c r="A68" s="414"/>
      <c r="B68" s="197"/>
      <c r="C68" s="127"/>
      <c r="D68" s="127"/>
      <c r="E68" s="127"/>
      <c r="F68" s="200"/>
      <c r="G68" s="200" t="e">
        <f>IF(W26=1,0,(E26+F26+G26))</f>
        <v>#VALUE!</v>
      </c>
      <c r="H68" s="205" t="e">
        <f>IF(G68&gt;0,1,0)</f>
        <v>#VALUE!</v>
      </c>
      <c r="I68" s="200" t="e">
        <f>G68</f>
        <v>#VALUE!</v>
      </c>
      <c r="J68" s="197"/>
      <c r="K68" s="200"/>
      <c r="L68" s="197"/>
      <c r="M68" s="200" t="e">
        <f>I68*1.1%</f>
        <v>#VALUE!</v>
      </c>
      <c r="N68" s="197"/>
      <c r="O68" s="197"/>
      <c r="P68" s="197"/>
      <c r="Q68" s="197"/>
      <c r="R68" s="197"/>
      <c r="S68" s="197"/>
      <c r="T68" s="197"/>
      <c r="U68" s="197"/>
      <c r="AB68" s="128"/>
      <c r="AC68" s="128"/>
    </row>
    <row r="69" spans="1:29" s="129" customFormat="1" ht="15" hidden="1" customHeight="1" x14ac:dyDescent="0.2">
      <c r="A69" s="414"/>
      <c r="B69" s="197"/>
      <c r="C69" s="127"/>
      <c r="D69" s="127"/>
      <c r="E69" s="127"/>
      <c r="F69" s="200"/>
      <c r="G69" s="200" t="e">
        <f t="shared" ref="G69:G79" si="15">IF(W27=1,0,(E27+F27+G27))</f>
        <v>#VALUE!</v>
      </c>
      <c r="H69" s="205" t="e">
        <f t="shared" ref="H69:H79" si="16">IF(G69&gt;0,1,0)</f>
        <v>#VALUE!</v>
      </c>
      <c r="I69" s="200" t="e">
        <f t="shared" ref="I69:I79" si="17">G69</f>
        <v>#VALUE!</v>
      </c>
      <c r="J69" s="197"/>
      <c r="K69" s="201"/>
      <c r="L69" s="202"/>
      <c r="M69" s="200" t="e">
        <f t="shared" ref="M69:M79" si="18">I69*1.1%</f>
        <v>#VALUE!</v>
      </c>
      <c r="N69" s="203"/>
      <c r="O69" s="197"/>
      <c r="P69" s="197"/>
      <c r="Q69" s="197"/>
      <c r="R69" s="197"/>
      <c r="S69" s="197"/>
      <c r="T69" s="197"/>
      <c r="U69" s="197"/>
      <c r="AB69" s="128"/>
      <c r="AC69" s="128"/>
    </row>
    <row r="70" spans="1:29" s="129" customFormat="1" ht="15" hidden="1" customHeight="1" x14ac:dyDescent="0.2">
      <c r="A70" s="414"/>
      <c r="B70" s="197"/>
      <c r="C70" s="127"/>
      <c r="D70" s="127"/>
      <c r="E70" s="127"/>
      <c r="F70" s="200"/>
      <c r="G70" s="200" t="e">
        <f t="shared" si="15"/>
        <v>#VALUE!</v>
      </c>
      <c r="H70" s="205" t="e">
        <f t="shared" si="16"/>
        <v>#VALUE!</v>
      </c>
      <c r="I70" s="200" t="e">
        <f t="shared" si="17"/>
        <v>#VALUE!</v>
      </c>
      <c r="J70" s="197"/>
      <c r="K70" s="201"/>
      <c r="L70" s="202"/>
      <c r="M70" s="200" t="e">
        <f t="shared" si="18"/>
        <v>#VALUE!</v>
      </c>
      <c r="N70" s="203"/>
      <c r="O70" s="197"/>
      <c r="P70" s="197"/>
      <c r="Q70" s="197"/>
      <c r="R70" s="197"/>
      <c r="S70" s="197"/>
      <c r="T70" s="197"/>
      <c r="U70" s="197"/>
      <c r="AB70" s="128"/>
      <c r="AC70" s="128"/>
    </row>
    <row r="71" spans="1:29" s="129" customFormat="1" ht="15" hidden="1" customHeight="1" x14ac:dyDescent="0.2">
      <c r="A71" s="414"/>
      <c r="B71" s="197"/>
      <c r="C71" s="127"/>
      <c r="D71" s="127"/>
      <c r="E71" s="127"/>
      <c r="F71" s="200"/>
      <c r="G71" s="200" t="e">
        <f t="shared" si="15"/>
        <v>#VALUE!</v>
      </c>
      <c r="H71" s="205" t="e">
        <f t="shared" si="16"/>
        <v>#VALUE!</v>
      </c>
      <c r="I71" s="200" t="e">
        <f t="shared" si="17"/>
        <v>#VALUE!</v>
      </c>
      <c r="J71" s="197"/>
      <c r="K71" s="201"/>
      <c r="L71" s="202"/>
      <c r="M71" s="200" t="e">
        <f t="shared" si="18"/>
        <v>#VALUE!</v>
      </c>
      <c r="N71" s="204"/>
      <c r="O71" s="197"/>
      <c r="P71" s="197"/>
      <c r="Q71" s="197"/>
      <c r="R71" s="197"/>
      <c r="S71" s="197"/>
      <c r="T71" s="197"/>
      <c r="U71" s="197"/>
      <c r="AB71" s="128"/>
      <c r="AC71" s="128"/>
    </row>
    <row r="72" spans="1:29" s="129" customFormat="1" ht="15" hidden="1" customHeight="1" x14ac:dyDescent="0.2">
      <c r="A72" s="414"/>
      <c r="B72" s="197"/>
      <c r="C72" s="127"/>
      <c r="D72" s="127"/>
      <c r="E72" s="127"/>
      <c r="F72" s="200"/>
      <c r="G72" s="200" t="e">
        <f t="shared" si="15"/>
        <v>#VALUE!</v>
      </c>
      <c r="H72" s="205" t="e">
        <f t="shared" si="16"/>
        <v>#VALUE!</v>
      </c>
      <c r="I72" s="200" t="e">
        <f t="shared" si="17"/>
        <v>#VALUE!</v>
      </c>
      <c r="J72" s="197"/>
      <c r="K72" s="201"/>
      <c r="L72" s="197"/>
      <c r="M72" s="200" t="e">
        <f t="shared" si="18"/>
        <v>#VALUE!</v>
      </c>
      <c r="N72" s="197"/>
      <c r="O72" s="197"/>
      <c r="P72" s="197"/>
      <c r="Q72" s="197"/>
      <c r="R72" s="197"/>
      <c r="S72" s="197"/>
      <c r="T72" s="197"/>
      <c r="U72" s="197"/>
      <c r="AB72" s="128"/>
      <c r="AC72" s="128"/>
    </row>
    <row r="73" spans="1:29" s="129" customFormat="1" ht="15" hidden="1" customHeight="1" x14ac:dyDescent="0.2">
      <c r="A73" s="414"/>
      <c r="B73" s="197"/>
      <c r="C73" s="127"/>
      <c r="D73" s="127"/>
      <c r="E73" s="127"/>
      <c r="F73" s="200"/>
      <c r="G73" s="200" t="e">
        <f t="shared" si="15"/>
        <v>#VALUE!</v>
      </c>
      <c r="H73" s="205" t="e">
        <f t="shared" si="16"/>
        <v>#VALUE!</v>
      </c>
      <c r="I73" s="200" t="e">
        <f t="shared" si="17"/>
        <v>#VALUE!</v>
      </c>
      <c r="J73" s="197"/>
      <c r="K73" s="201"/>
      <c r="L73" s="197"/>
      <c r="M73" s="200" t="e">
        <f t="shared" si="18"/>
        <v>#VALUE!</v>
      </c>
      <c r="N73" s="197"/>
      <c r="O73" s="197"/>
      <c r="P73" s="197"/>
      <c r="Q73" s="197"/>
      <c r="R73" s="197"/>
      <c r="S73" s="197"/>
      <c r="T73" s="197"/>
      <c r="U73" s="197"/>
      <c r="AB73" s="128"/>
      <c r="AC73" s="128"/>
    </row>
    <row r="74" spans="1:29" s="129" customFormat="1" ht="15" hidden="1" customHeight="1" x14ac:dyDescent="0.2">
      <c r="A74" s="414"/>
      <c r="B74" s="197"/>
      <c r="C74" s="127"/>
      <c r="D74" s="127"/>
      <c r="E74" s="127"/>
      <c r="F74" s="200"/>
      <c r="G74" s="200" t="e">
        <f t="shared" si="15"/>
        <v>#VALUE!</v>
      </c>
      <c r="H74" s="205" t="e">
        <f t="shared" si="16"/>
        <v>#VALUE!</v>
      </c>
      <c r="I74" s="200" t="e">
        <f t="shared" si="17"/>
        <v>#VALUE!</v>
      </c>
      <c r="J74" s="197"/>
      <c r="K74" s="201"/>
      <c r="L74" s="197"/>
      <c r="M74" s="200" t="e">
        <f t="shared" si="18"/>
        <v>#VALUE!</v>
      </c>
      <c r="N74" s="197"/>
      <c r="O74" s="197"/>
      <c r="P74" s="197"/>
      <c r="Q74" s="197"/>
      <c r="R74" s="197"/>
      <c r="S74" s="197"/>
      <c r="T74" s="197"/>
      <c r="U74" s="197"/>
      <c r="AB74" s="128"/>
      <c r="AC74" s="128"/>
    </row>
    <row r="75" spans="1:29" s="129" customFormat="1" ht="15" hidden="1" customHeight="1" x14ac:dyDescent="0.2">
      <c r="A75" s="414"/>
      <c r="B75" s="197"/>
      <c r="C75" s="127"/>
      <c r="D75" s="127"/>
      <c r="E75" s="127"/>
      <c r="F75" s="200"/>
      <c r="G75" s="200" t="e">
        <f t="shared" si="15"/>
        <v>#VALUE!</v>
      </c>
      <c r="H75" s="205" t="e">
        <f t="shared" si="16"/>
        <v>#VALUE!</v>
      </c>
      <c r="I75" s="200" t="e">
        <f t="shared" si="17"/>
        <v>#VALUE!</v>
      </c>
      <c r="J75" s="197"/>
      <c r="K75" s="201"/>
      <c r="L75" s="197"/>
      <c r="M75" s="200" t="e">
        <f t="shared" si="18"/>
        <v>#VALUE!</v>
      </c>
      <c r="N75" s="197"/>
      <c r="O75" s="197"/>
      <c r="P75" s="197"/>
      <c r="Q75" s="197"/>
      <c r="R75" s="197"/>
      <c r="S75" s="197"/>
      <c r="T75" s="197"/>
      <c r="U75" s="197"/>
      <c r="AB75" s="128"/>
      <c r="AC75" s="128"/>
    </row>
    <row r="76" spans="1:29" s="129" customFormat="1" ht="15" hidden="1" customHeight="1" x14ac:dyDescent="0.2">
      <c r="A76" s="414"/>
      <c r="B76" s="197"/>
      <c r="C76" s="127"/>
      <c r="D76" s="127"/>
      <c r="E76" s="127"/>
      <c r="F76" s="200"/>
      <c r="G76" s="200" t="e">
        <f t="shared" si="15"/>
        <v>#VALUE!</v>
      </c>
      <c r="H76" s="205" t="e">
        <f t="shared" si="16"/>
        <v>#VALUE!</v>
      </c>
      <c r="I76" s="200" t="e">
        <f t="shared" si="17"/>
        <v>#VALUE!</v>
      </c>
      <c r="J76" s="197"/>
      <c r="K76" s="201"/>
      <c r="L76" s="197"/>
      <c r="M76" s="200" t="e">
        <f t="shared" si="18"/>
        <v>#VALUE!</v>
      </c>
      <c r="N76" s="197"/>
      <c r="O76" s="197"/>
      <c r="P76" s="197"/>
      <c r="Q76" s="197"/>
      <c r="R76" s="197"/>
      <c r="S76" s="197"/>
      <c r="T76" s="197"/>
      <c r="U76" s="197"/>
      <c r="AB76" s="128"/>
      <c r="AC76" s="128"/>
    </row>
    <row r="77" spans="1:29" s="129" customFormat="1" ht="15" hidden="1" customHeight="1" x14ac:dyDescent="0.2">
      <c r="A77" s="414"/>
      <c r="B77" s="197"/>
      <c r="C77" s="127"/>
      <c r="D77" s="127"/>
      <c r="E77" s="127"/>
      <c r="F77" s="200"/>
      <c r="G77" s="200" t="e">
        <f t="shared" si="15"/>
        <v>#VALUE!</v>
      </c>
      <c r="H77" s="205" t="e">
        <f t="shared" si="16"/>
        <v>#VALUE!</v>
      </c>
      <c r="I77" s="200" t="e">
        <f t="shared" si="17"/>
        <v>#VALUE!</v>
      </c>
      <c r="J77" s="197"/>
      <c r="K77" s="201"/>
      <c r="L77" s="197"/>
      <c r="M77" s="200" t="e">
        <f t="shared" si="18"/>
        <v>#VALUE!</v>
      </c>
      <c r="N77" s="197"/>
      <c r="O77" s="197"/>
      <c r="P77" s="197"/>
      <c r="Q77" s="197"/>
      <c r="R77" s="197"/>
      <c r="S77" s="197"/>
      <c r="T77" s="197"/>
      <c r="U77" s="197"/>
      <c r="AB77" s="128"/>
      <c r="AC77" s="128"/>
    </row>
    <row r="78" spans="1:29" s="129" customFormat="1" ht="15" hidden="1" customHeight="1" x14ac:dyDescent="0.2">
      <c r="A78" s="414"/>
      <c r="B78" s="197"/>
      <c r="C78" s="127"/>
      <c r="D78" s="127"/>
      <c r="E78" s="127"/>
      <c r="F78" s="200"/>
      <c r="G78" s="200" t="e">
        <f t="shared" si="15"/>
        <v>#VALUE!</v>
      </c>
      <c r="H78" s="205" t="e">
        <f t="shared" si="16"/>
        <v>#VALUE!</v>
      </c>
      <c r="I78" s="200" t="e">
        <f t="shared" si="17"/>
        <v>#VALUE!</v>
      </c>
      <c r="J78" s="197"/>
      <c r="K78" s="201"/>
      <c r="L78" s="197"/>
      <c r="M78" s="200" t="e">
        <f t="shared" si="18"/>
        <v>#VALUE!</v>
      </c>
      <c r="N78" s="197"/>
      <c r="O78" s="197"/>
      <c r="P78" s="197"/>
      <c r="Q78" s="197"/>
      <c r="R78" s="197"/>
      <c r="S78" s="197"/>
      <c r="T78" s="197"/>
      <c r="U78" s="197"/>
      <c r="AB78" s="128"/>
      <c r="AC78" s="128"/>
    </row>
    <row r="79" spans="1:29" s="129" customFormat="1" ht="15" hidden="1" customHeight="1" x14ac:dyDescent="0.2">
      <c r="A79" s="414"/>
      <c r="B79" s="197"/>
      <c r="C79" s="127"/>
      <c r="D79" s="127"/>
      <c r="E79" s="127"/>
      <c r="F79" s="200"/>
      <c r="G79" s="200" t="e">
        <f t="shared" si="15"/>
        <v>#VALUE!</v>
      </c>
      <c r="H79" s="205" t="e">
        <f t="shared" si="16"/>
        <v>#VALUE!</v>
      </c>
      <c r="I79" s="200" t="e">
        <f t="shared" si="17"/>
        <v>#VALUE!</v>
      </c>
      <c r="J79" s="197"/>
      <c r="K79" s="201"/>
      <c r="L79" s="197"/>
      <c r="M79" s="200" t="e">
        <f t="shared" si="18"/>
        <v>#VALUE!</v>
      </c>
      <c r="N79" s="197"/>
      <c r="O79" s="197"/>
      <c r="P79" s="197"/>
      <c r="Q79" s="197"/>
      <c r="R79" s="197"/>
      <c r="S79" s="197"/>
      <c r="T79" s="197"/>
      <c r="U79" s="197"/>
      <c r="AB79" s="128"/>
      <c r="AC79" s="128"/>
    </row>
    <row r="80" spans="1:29" s="129" customFormat="1" ht="15" hidden="1" customHeight="1" x14ac:dyDescent="0.2">
      <c r="A80" s="414"/>
      <c r="B80" s="197"/>
      <c r="C80" s="127"/>
      <c r="D80" s="127"/>
      <c r="E80" s="127"/>
      <c r="F80" s="197"/>
      <c r="G80" s="200"/>
      <c r="H80" s="205"/>
      <c r="I80" s="200" t="e">
        <f>SUM(I68:I79)</f>
        <v>#VALUE!</v>
      </c>
      <c r="J80" s="197"/>
      <c r="K80" s="201"/>
      <c r="L80" s="197"/>
      <c r="M80" s="200" t="e">
        <f>SUM(M68:M79)</f>
        <v>#VALUE!</v>
      </c>
      <c r="N80" s="197" t="s">
        <v>25</v>
      </c>
      <c r="O80" s="197"/>
      <c r="P80" s="197"/>
      <c r="Q80" s="197"/>
      <c r="R80" s="197"/>
      <c r="S80" s="197"/>
      <c r="T80" s="197"/>
      <c r="U80" s="197"/>
      <c r="AB80" s="128"/>
      <c r="AC80" s="128"/>
    </row>
    <row r="81" spans="1:29" s="129" customFormat="1" ht="15" hidden="1" customHeight="1" x14ac:dyDescent="0.2">
      <c r="A81" s="414"/>
      <c r="B81" s="197"/>
      <c r="C81" s="127"/>
      <c r="D81" s="127"/>
      <c r="E81" s="127"/>
      <c r="F81" s="197"/>
      <c r="G81" s="200"/>
      <c r="H81" s="205" t="e">
        <f>SUM(H68:H79)</f>
        <v>#VALUE!</v>
      </c>
      <c r="I81" s="200" t="e">
        <f>148200/12*H81</f>
        <v>#VALUE!</v>
      </c>
      <c r="J81" s="197" t="s">
        <v>28</v>
      </c>
      <c r="K81" s="201"/>
      <c r="L81" s="197"/>
      <c r="M81" s="200" t="e">
        <f>I81*1.1%</f>
        <v>#VALUE!</v>
      </c>
      <c r="N81" s="197" t="s">
        <v>26</v>
      </c>
      <c r="O81" s="197"/>
      <c r="P81" s="197"/>
      <c r="Q81" s="197"/>
      <c r="R81" s="197"/>
      <c r="S81" s="197"/>
      <c r="T81" s="197"/>
      <c r="U81" s="197"/>
      <c r="AB81" s="128"/>
      <c r="AC81" s="128"/>
    </row>
    <row r="82" spans="1:29" s="127" customFormat="1" hidden="1" x14ac:dyDescent="0.2">
      <c r="A82" s="415"/>
      <c r="B82" s="197"/>
      <c r="F82" s="197"/>
      <c r="G82" s="197"/>
      <c r="H82" s="129"/>
      <c r="I82" s="201"/>
      <c r="J82" s="197"/>
      <c r="K82" s="197"/>
      <c r="L82" s="197"/>
      <c r="M82" s="200" t="e">
        <f>ROUND((M81-M80)/5,2)*5</f>
        <v>#VALUE!</v>
      </c>
      <c r="N82" s="197" t="s">
        <v>22</v>
      </c>
      <c r="O82" s="197"/>
      <c r="P82" s="197"/>
      <c r="Q82" s="197"/>
      <c r="R82" s="197"/>
      <c r="S82" s="197"/>
      <c r="T82" s="197"/>
      <c r="U82" s="197"/>
      <c r="AB82" s="128"/>
      <c r="AC82" s="128"/>
    </row>
    <row r="83" spans="1:29" s="127" customFormat="1" x14ac:dyDescent="0.2">
      <c r="A83" s="196"/>
      <c r="B83" s="196"/>
      <c r="F83" s="196"/>
      <c r="G83" s="196"/>
      <c r="H83" s="196"/>
      <c r="I83" s="196"/>
      <c r="J83" s="196"/>
      <c r="K83" s="196"/>
      <c r="L83" s="196"/>
      <c r="M83" s="196"/>
      <c r="N83" s="196"/>
      <c r="O83" s="196"/>
      <c r="P83" s="196"/>
      <c r="Q83" s="196"/>
      <c r="R83" s="196"/>
      <c r="AB83" s="128"/>
      <c r="AC83" s="128"/>
    </row>
    <row r="84" spans="1:29" s="127" customFormat="1" x14ac:dyDescent="0.2">
      <c r="A84" s="196"/>
      <c r="B84" s="196"/>
      <c r="F84" s="196"/>
      <c r="G84" s="196"/>
      <c r="H84" s="196"/>
      <c r="I84" s="196"/>
      <c r="J84" s="196"/>
      <c r="K84" s="196"/>
      <c r="L84" s="196"/>
      <c r="M84" s="196"/>
      <c r="N84" s="196"/>
      <c r="O84" s="196"/>
      <c r="P84" s="196"/>
      <c r="Q84" s="196"/>
      <c r="R84" s="196"/>
      <c r="AB84" s="128"/>
      <c r="AC84" s="128"/>
    </row>
    <row r="85" spans="1:29" s="127" customFormat="1" x14ac:dyDescent="0.2">
      <c r="B85" s="196"/>
      <c r="F85" s="196"/>
      <c r="G85" s="196"/>
      <c r="H85" s="196"/>
      <c r="I85" s="196"/>
      <c r="J85" s="196"/>
      <c r="K85" s="196"/>
      <c r="L85" s="196"/>
      <c r="M85" s="196"/>
      <c r="N85" s="196"/>
      <c r="O85" s="196"/>
      <c r="P85" s="196"/>
      <c r="Q85" s="196"/>
      <c r="R85" s="196"/>
      <c r="AB85" s="128"/>
      <c r="AC85" s="128"/>
    </row>
    <row r="86" spans="1:29" s="127" customFormat="1" x14ac:dyDescent="0.2">
      <c r="AB86" s="128"/>
      <c r="AC86" s="128"/>
    </row>
    <row r="87" spans="1:29" s="127" customFormat="1" x14ac:dyDescent="0.2">
      <c r="AB87" s="128"/>
      <c r="AC87" s="128"/>
    </row>
    <row r="88" spans="1:29" s="127" customFormat="1" x14ac:dyDescent="0.2">
      <c r="AB88" s="128"/>
      <c r="AC88" s="128"/>
    </row>
    <row r="89" spans="1:29" s="127" customFormat="1" x14ac:dyDescent="0.2">
      <c r="AB89" s="128"/>
      <c r="AC89" s="128"/>
    </row>
    <row r="90" spans="1:29" s="127" customFormat="1" x14ac:dyDescent="0.2">
      <c r="AB90" s="128"/>
      <c r="AC90" s="128"/>
    </row>
    <row r="91" spans="1:29" s="127" customFormat="1" x14ac:dyDescent="0.2">
      <c r="AB91" s="128"/>
      <c r="AC91" s="128"/>
    </row>
    <row r="92" spans="1:29" s="127" customFormat="1" x14ac:dyDescent="0.2">
      <c r="AB92" s="128"/>
      <c r="AC92" s="128"/>
    </row>
    <row r="93" spans="1:29" s="127" customFormat="1" x14ac:dyDescent="0.2">
      <c r="AB93" s="128"/>
      <c r="AC93" s="128"/>
    </row>
    <row r="94" spans="1:29" s="127" customFormat="1" x14ac:dyDescent="0.2">
      <c r="AB94" s="128"/>
      <c r="AC94" s="128"/>
    </row>
    <row r="95" spans="1:29" s="127" customFormat="1" x14ac:dyDescent="0.2">
      <c r="AB95" s="128"/>
      <c r="AC95" s="128"/>
    </row>
    <row r="96" spans="1:29" s="127" customFormat="1" x14ac:dyDescent="0.2">
      <c r="AB96" s="128"/>
      <c r="AC96" s="128"/>
    </row>
    <row r="97" spans="4:31" s="79" customFormat="1" x14ac:dyDescent="0.2">
      <c r="D97" s="195"/>
      <c r="V97" s="114"/>
      <c r="W97" s="114"/>
      <c r="X97" s="114"/>
      <c r="Y97" s="114"/>
      <c r="Z97" s="114"/>
      <c r="AA97" s="114"/>
      <c r="AB97" s="115"/>
      <c r="AC97" s="115"/>
      <c r="AD97" s="127"/>
      <c r="AE97" s="127"/>
    </row>
    <row r="98" spans="4:31" s="79" customFormat="1" x14ac:dyDescent="0.2">
      <c r="D98" s="195"/>
      <c r="V98" s="114"/>
      <c r="W98" s="114"/>
      <c r="X98" s="114"/>
      <c r="Y98" s="114"/>
      <c r="Z98" s="114"/>
      <c r="AA98" s="114"/>
      <c r="AB98" s="115"/>
      <c r="AC98" s="115"/>
      <c r="AD98" s="127"/>
      <c r="AE98" s="127"/>
    </row>
    <row r="99" spans="4:31" s="79" customFormat="1" x14ac:dyDescent="0.2">
      <c r="D99" s="195"/>
      <c r="E99" s="195"/>
      <c r="V99" s="114"/>
      <c r="W99" s="114"/>
      <c r="X99" s="114"/>
      <c r="Y99" s="114"/>
      <c r="Z99" s="114"/>
      <c r="AA99" s="114"/>
      <c r="AB99" s="115"/>
      <c r="AC99" s="115"/>
      <c r="AD99" s="127"/>
      <c r="AE99" s="127"/>
    </row>
    <row r="100" spans="4:31" s="79" customFormat="1" x14ac:dyDescent="0.2">
      <c r="V100" s="114"/>
      <c r="W100" s="114"/>
      <c r="X100" s="114"/>
      <c r="Y100" s="114"/>
      <c r="Z100" s="114"/>
      <c r="AA100" s="114"/>
      <c r="AB100" s="115"/>
      <c r="AC100" s="115"/>
      <c r="AD100" s="127"/>
      <c r="AE100" s="127"/>
    </row>
    <row r="101" spans="4:31" s="79" customFormat="1" x14ac:dyDescent="0.2">
      <c r="V101" s="114"/>
      <c r="W101" s="114"/>
      <c r="X101" s="114"/>
      <c r="Y101" s="114"/>
      <c r="Z101" s="114"/>
      <c r="AA101" s="114"/>
      <c r="AB101" s="115"/>
      <c r="AC101" s="115"/>
      <c r="AD101" s="127"/>
      <c r="AE101" s="127"/>
    </row>
    <row r="102" spans="4:31" s="79" customFormat="1" x14ac:dyDescent="0.2">
      <c r="V102" s="114"/>
      <c r="W102" s="114"/>
      <c r="X102" s="114"/>
      <c r="Y102" s="114"/>
      <c r="Z102" s="114"/>
      <c r="AA102" s="114"/>
      <c r="AB102" s="115"/>
      <c r="AC102" s="115"/>
      <c r="AD102" s="127"/>
      <c r="AE102" s="127"/>
    </row>
    <row r="103" spans="4:31" s="79" customFormat="1" x14ac:dyDescent="0.2">
      <c r="V103" s="114"/>
      <c r="W103" s="114"/>
      <c r="X103" s="114"/>
      <c r="Y103" s="114"/>
      <c r="Z103" s="114"/>
      <c r="AA103" s="114"/>
      <c r="AB103" s="115"/>
      <c r="AC103" s="115"/>
      <c r="AD103" s="127"/>
      <c r="AE103" s="127"/>
    </row>
  </sheetData>
  <sheetProtection algorithmName="SHA-512" hashValue="Vn7UH/cPrElczLke6F/tEg+mjSX5+SwXR4QMbqjohZtMCVm3PquXkaZGpX72PP3qv/OVWsl06PB53+gWcdp1Bg==" saltValue="fQp7Cb/xo8d3X3g4d5DxXw==" spinCount="100000" sheet="1" selectLockedCells="1"/>
  <mergeCells count="59">
    <mergeCell ref="C43:K43"/>
    <mergeCell ref="M43:N45"/>
    <mergeCell ref="Q43:T45"/>
    <mergeCell ref="C44:K44"/>
    <mergeCell ref="C45:K45"/>
    <mergeCell ref="S36:T36"/>
    <mergeCell ref="S37:T37"/>
    <mergeCell ref="S38:T38"/>
    <mergeCell ref="S39:T39"/>
    <mergeCell ref="C40:D40"/>
    <mergeCell ref="S40:T40"/>
    <mergeCell ref="S31:T31"/>
    <mergeCell ref="S32:T32"/>
    <mergeCell ref="S33:T33"/>
    <mergeCell ref="S34:T34"/>
    <mergeCell ref="S35:T35"/>
    <mergeCell ref="S26:T26"/>
    <mergeCell ref="S27:T27"/>
    <mergeCell ref="S28:T28"/>
    <mergeCell ref="S29:T29"/>
    <mergeCell ref="S30:T30"/>
    <mergeCell ref="C25:D25"/>
    <mergeCell ref="S25:T25"/>
    <mergeCell ref="K22:K24"/>
    <mergeCell ref="L22:L23"/>
    <mergeCell ref="M22:M23"/>
    <mergeCell ref="Q22:Q23"/>
    <mergeCell ref="R22:R23"/>
    <mergeCell ref="S22:T24"/>
    <mergeCell ref="E23:E24"/>
    <mergeCell ref="F23:F24"/>
    <mergeCell ref="C20:F20"/>
    <mergeCell ref="N22:N23"/>
    <mergeCell ref="O22:O23"/>
    <mergeCell ref="P22:P23"/>
    <mergeCell ref="C22:D24"/>
    <mergeCell ref="E22:F22"/>
    <mergeCell ref="G22:G24"/>
    <mergeCell ref="H22:H24"/>
    <mergeCell ref="I22:I23"/>
    <mergeCell ref="J22:J24"/>
    <mergeCell ref="C17:G18"/>
    <mergeCell ref="K17:M17"/>
    <mergeCell ref="N17:T17"/>
    <mergeCell ref="C19:G19"/>
    <mergeCell ref="N19:T19"/>
    <mergeCell ref="K11:M11"/>
    <mergeCell ref="C13:G14"/>
    <mergeCell ref="K13:M13"/>
    <mergeCell ref="N13:T13"/>
    <mergeCell ref="C15:G16"/>
    <mergeCell ref="K15:M15"/>
    <mergeCell ref="N15:T15"/>
    <mergeCell ref="A3:L4"/>
    <mergeCell ref="S6:T6"/>
    <mergeCell ref="F8:H8"/>
    <mergeCell ref="M8:T8"/>
    <mergeCell ref="C10:E10"/>
    <mergeCell ref="I6:O6"/>
  </mergeCells>
  <conditionalFormatting sqref="Q8:R8">
    <cfRule type="expression" dxfId="224" priority="10" stopIfTrue="1">
      <formula>W17=1</formula>
    </cfRule>
  </conditionalFormatting>
  <conditionalFormatting sqref="S8:T8">
    <cfRule type="expression" dxfId="223" priority="11" stopIfTrue="1">
      <formula>AB17=1</formula>
    </cfRule>
  </conditionalFormatting>
  <conditionalFormatting sqref="E40:O40 H38:J39 L26:M39 Q40:R40 R26:R39 H26:I37">
    <cfRule type="cellIs" dxfId="222" priority="8" stopIfTrue="1" operator="equal">
      <formula>0</formula>
    </cfRule>
  </conditionalFormatting>
  <conditionalFormatting sqref="G10">
    <cfRule type="cellIs" priority="9" stopIfTrue="1" operator="equal">
      <formula>0</formula>
    </cfRule>
  </conditionalFormatting>
  <conditionalFormatting sqref="N8:O8">
    <cfRule type="expression" dxfId="221" priority="12" stopIfTrue="1">
      <formula>U17=1</formula>
    </cfRule>
  </conditionalFormatting>
  <conditionalFormatting sqref="P8">
    <cfRule type="expression" dxfId="220" priority="7" stopIfTrue="1">
      <formula>V17=1</formula>
    </cfRule>
  </conditionalFormatting>
  <conditionalFormatting sqref="P40">
    <cfRule type="cellIs" dxfId="219" priority="6" stopIfTrue="1" operator="equal">
      <formula>0</formula>
    </cfRule>
  </conditionalFormatting>
  <conditionalFormatting sqref="N26:N37">
    <cfRule type="cellIs" dxfId="218" priority="4" stopIfTrue="1" operator="equal">
      <formula>0</formula>
    </cfRule>
    <cfRule type="expression" dxfId="217" priority="5" stopIfTrue="1">
      <formula>$N$24&lt;&gt;""</formula>
    </cfRule>
  </conditionalFormatting>
  <conditionalFormatting sqref="O26:Q37">
    <cfRule type="cellIs" dxfId="216" priority="2" stopIfTrue="1" operator="equal">
      <formula>0</formula>
    </cfRule>
    <cfRule type="expression" dxfId="215" priority="3" stopIfTrue="1">
      <formula>$N$24&lt;&gt;""</formula>
    </cfRule>
  </conditionalFormatting>
  <conditionalFormatting sqref="M8">
    <cfRule type="expression" dxfId="214" priority="13" stopIfTrue="1">
      <formula>N17=1</formula>
    </cfRule>
  </conditionalFormatting>
  <conditionalFormatting sqref="C38 J38">
    <cfRule type="expression" dxfId="213" priority="1" stopIfTrue="1">
      <formula>$E$40+$F$40+$G$40=0</formula>
    </cfRule>
  </conditionalFormatting>
  <printOptions horizontalCentered="1"/>
  <pageMargins left="0.15748031496062992" right="0.15748031496062992" top="0.19685039370078741" bottom="0.19685039370078741" header="0.78740157480314965" footer="0.51181102362204722"/>
  <pageSetup paperSize="9" scale="76"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CC"/>
    <pageSetUpPr fitToPage="1"/>
  </sheetPr>
  <dimension ref="A1:AE103"/>
  <sheetViews>
    <sheetView showGridLines="0" showRowColHeaders="0" zoomScaleNormal="100" workbookViewId="0">
      <selection activeCell="E26" sqref="E26"/>
    </sheetView>
  </sheetViews>
  <sheetFormatPr baseColWidth="10" defaultRowHeight="15" x14ac:dyDescent="0.2"/>
  <cols>
    <col min="1" max="1" width="5.42578125" style="28" customWidth="1"/>
    <col min="2" max="2" width="2.42578125" style="28" customWidth="1"/>
    <col min="3" max="3" width="3" style="28" customWidth="1"/>
    <col min="4" max="4" width="6.5703125" style="28" customWidth="1"/>
    <col min="5" max="5" width="12.28515625" style="28" customWidth="1"/>
    <col min="6" max="6" width="13.7109375" style="28" customWidth="1"/>
    <col min="7" max="7" width="11.7109375" style="28" customWidth="1"/>
    <col min="8" max="8" width="10.140625" style="28" customWidth="1"/>
    <col min="9" max="9" width="12.85546875" style="28" customWidth="1"/>
    <col min="10" max="10" width="11.28515625" style="28" customWidth="1"/>
    <col min="11" max="11" width="11.42578125" style="28"/>
    <col min="12" max="12" width="11" style="28" customWidth="1"/>
    <col min="13" max="13" width="10.5703125" style="28" customWidth="1"/>
    <col min="14" max="14" width="11.5703125" style="28" customWidth="1"/>
    <col min="15" max="16" width="12.140625" style="28" customWidth="1"/>
    <col min="17" max="17" width="10.7109375" style="28" customWidth="1"/>
    <col min="18" max="18" width="13.7109375" style="28" customWidth="1"/>
    <col min="19" max="19" width="3.28515625" style="28" customWidth="1"/>
    <col min="20" max="20" width="9.140625" style="28" customWidth="1"/>
    <col min="21" max="21" width="2.42578125" style="28" customWidth="1"/>
    <col min="22" max="22" width="11.42578125" style="114" hidden="1" customWidth="1"/>
    <col min="23" max="23" width="8.42578125" style="114" hidden="1" customWidth="1"/>
    <col min="24" max="24" width="11.42578125" style="114" hidden="1" customWidth="1"/>
    <col min="25" max="27" width="6" style="114" hidden="1" customWidth="1"/>
    <col min="28" max="29" width="11.42578125" style="115" hidden="1" customWidth="1"/>
    <col min="30" max="30" width="11.42578125" style="114" customWidth="1"/>
    <col min="31" max="31" width="11.42578125" style="114"/>
    <col min="32" max="16384" width="11.42578125" style="28"/>
  </cols>
  <sheetData>
    <row r="1" spans="1:29" s="1" customFormat="1" ht="15.75" customHeight="1" x14ac:dyDescent="0.2">
      <c r="M1" s="211"/>
      <c r="N1" s="211"/>
      <c r="O1" s="211"/>
      <c r="P1" s="211"/>
      <c r="Q1" s="211"/>
      <c r="R1" s="211"/>
      <c r="S1" s="211"/>
      <c r="T1" s="211"/>
      <c r="U1" s="211"/>
      <c r="V1" s="412"/>
      <c r="W1" s="412"/>
      <c r="X1" s="412"/>
      <c r="Y1" s="412"/>
      <c r="Z1" s="412"/>
      <c r="AA1" s="412"/>
      <c r="AB1" s="412"/>
      <c r="AC1" s="413"/>
    </row>
    <row r="2" spans="1:29" s="1" customFormat="1" ht="3.75" customHeight="1" x14ac:dyDescent="0.2">
      <c r="B2" s="16"/>
      <c r="C2" s="16"/>
      <c r="D2" s="16"/>
      <c r="E2" s="16"/>
      <c r="F2" s="16"/>
      <c r="G2" s="16"/>
      <c r="H2" s="16"/>
      <c r="I2" s="16"/>
      <c r="J2" s="16"/>
      <c r="K2" s="16"/>
      <c r="L2" s="16"/>
      <c r="M2" s="335"/>
      <c r="N2" s="335"/>
      <c r="O2" s="335"/>
      <c r="P2" s="335"/>
      <c r="Q2" s="335"/>
      <c r="R2" s="335"/>
      <c r="S2" s="335"/>
      <c r="T2" s="335"/>
      <c r="U2" s="336"/>
      <c r="V2" s="211"/>
      <c r="W2" s="211"/>
      <c r="X2" s="211"/>
      <c r="Y2" s="211"/>
      <c r="Z2" s="211"/>
      <c r="AA2" s="211"/>
      <c r="AB2" s="211"/>
    </row>
    <row r="3" spans="1:29" s="1" customFormat="1" ht="8.25" customHeight="1" x14ac:dyDescent="0.2">
      <c r="A3" s="508" t="s">
        <v>215</v>
      </c>
      <c r="B3" s="508"/>
      <c r="C3" s="508"/>
      <c r="D3" s="508"/>
      <c r="E3" s="508"/>
      <c r="F3" s="508"/>
      <c r="G3" s="508"/>
      <c r="H3" s="508"/>
      <c r="I3" s="508"/>
      <c r="J3" s="508"/>
      <c r="K3" s="508"/>
      <c r="L3" s="508"/>
      <c r="M3" s="335"/>
      <c r="N3" s="335"/>
      <c r="O3" s="335"/>
      <c r="P3" s="335"/>
      <c r="Q3" s="335"/>
      <c r="R3" s="335"/>
      <c r="S3" s="335"/>
      <c r="T3" s="335"/>
      <c r="U3" s="336"/>
      <c r="V3" s="211"/>
      <c r="W3" s="211"/>
      <c r="X3" s="211"/>
      <c r="Y3" s="211"/>
      <c r="Z3" s="211"/>
      <c r="AA3" s="211"/>
      <c r="AB3" s="211"/>
    </row>
    <row r="4" spans="1:29" s="1" customFormat="1" ht="9.75" customHeight="1" x14ac:dyDescent="0.2">
      <c r="A4" s="508"/>
      <c r="B4" s="508"/>
      <c r="C4" s="508"/>
      <c r="D4" s="508"/>
      <c r="E4" s="508"/>
      <c r="F4" s="508"/>
      <c r="G4" s="508"/>
      <c r="H4" s="508"/>
      <c r="I4" s="508"/>
      <c r="J4" s="508"/>
      <c r="K4" s="508"/>
      <c r="L4" s="508"/>
      <c r="M4" s="335"/>
      <c r="N4" s="335"/>
      <c r="O4" s="335"/>
      <c r="P4" s="335"/>
      <c r="Q4" s="335"/>
      <c r="R4" s="335"/>
      <c r="S4" s="335"/>
      <c r="T4" s="335"/>
      <c r="U4" s="336"/>
      <c r="V4" s="211"/>
      <c r="W4" s="211"/>
      <c r="X4" s="211"/>
      <c r="Y4" s="211"/>
      <c r="Z4" s="211"/>
      <c r="AA4" s="211"/>
      <c r="AB4" s="211"/>
    </row>
    <row r="5" spans="1:29" ht="6.75" customHeight="1" x14ac:dyDescent="0.2">
      <c r="B5" s="47"/>
      <c r="C5" s="47"/>
      <c r="D5" s="47"/>
      <c r="E5" s="47"/>
      <c r="F5" s="47"/>
      <c r="G5" s="47"/>
      <c r="H5" s="47"/>
      <c r="I5" s="47"/>
      <c r="J5" s="47"/>
      <c r="K5" s="47"/>
      <c r="L5" s="47"/>
      <c r="M5" s="47"/>
      <c r="N5" s="47"/>
      <c r="O5" s="47"/>
      <c r="P5" s="47"/>
      <c r="Q5" s="47"/>
      <c r="R5" s="47"/>
      <c r="S5" s="47"/>
      <c r="T5" s="47"/>
      <c r="U5" s="47"/>
      <c r="V5" s="116"/>
      <c r="W5" s="116"/>
      <c r="X5" s="116"/>
      <c r="Y5" s="116"/>
      <c r="Z5" s="116"/>
      <c r="AA5" s="116"/>
    </row>
    <row r="6" spans="1:29" ht="29.25" customHeight="1" x14ac:dyDescent="0.35">
      <c r="B6" s="47"/>
      <c r="C6" s="46" t="s">
        <v>217</v>
      </c>
      <c r="D6" s="47"/>
      <c r="E6" s="47"/>
      <c r="F6" s="47"/>
      <c r="G6" s="238"/>
      <c r="H6" s="47"/>
      <c r="I6" s="626" t="str">
        <f>IF(SUM(Y26:Y37)=0,"",IF(MAX(Y26:Y37)-MIN(Y26:Y37)&gt;COUNTIF(Y26:Y37,"&gt;0")-1,"Pagamento interrotto del salario. Si prega di utilizzare due schede dei salari!",""))</f>
        <v/>
      </c>
      <c r="J6" s="626"/>
      <c r="K6" s="626"/>
      <c r="L6" s="626"/>
      <c r="M6" s="626"/>
      <c r="N6" s="626"/>
      <c r="O6" s="626"/>
      <c r="P6" s="342"/>
      <c r="Q6" s="342"/>
      <c r="R6" s="342"/>
      <c r="S6" s="548">
        <f>Notifica!J8</f>
        <v>2025</v>
      </c>
      <c r="T6" s="548"/>
      <c r="U6" s="47"/>
      <c r="V6" s="116"/>
      <c r="W6" s="116"/>
      <c r="X6" s="116"/>
      <c r="Y6" s="116"/>
      <c r="Z6" s="116"/>
      <c r="AA6" s="116"/>
    </row>
    <row r="7" spans="1:29" ht="15" customHeight="1" x14ac:dyDescent="0.2">
      <c r="B7" s="47"/>
      <c r="C7" s="47"/>
      <c r="D7" s="47"/>
      <c r="E7" s="47"/>
      <c r="F7" s="47"/>
      <c r="G7" s="47"/>
      <c r="H7" s="47"/>
      <c r="I7" s="47"/>
      <c r="J7" s="47"/>
      <c r="K7" s="47"/>
      <c r="L7" s="47"/>
      <c r="M7" s="47"/>
      <c r="N7" s="47"/>
      <c r="O7" s="47"/>
      <c r="P7" s="47"/>
      <c r="Q7" s="47"/>
      <c r="R7" s="47"/>
      <c r="S7" s="113"/>
      <c r="T7" s="50"/>
      <c r="U7" s="47"/>
      <c r="V7" s="116">
        <f>IF(K19="uomo",1,2)</f>
        <v>2</v>
      </c>
      <c r="W7" s="116" t="str">
        <f>IF(V7=1,"M","F")</f>
        <v>F</v>
      </c>
      <c r="X7" s="116"/>
      <c r="Y7" s="116"/>
      <c r="Z7" s="116"/>
      <c r="AA7" s="116"/>
    </row>
    <row r="8" spans="1:29" ht="18" customHeight="1" x14ac:dyDescent="0.3">
      <c r="B8" s="47"/>
      <c r="C8" s="51" t="s">
        <v>158</v>
      </c>
      <c r="D8" s="47"/>
      <c r="E8" s="47"/>
      <c r="F8" s="590"/>
      <c r="G8" s="590"/>
      <c r="H8" s="590"/>
      <c r="I8" s="51" t="s">
        <v>126</v>
      </c>
      <c r="J8" s="47"/>
      <c r="K8" s="47"/>
      <c r="L8" s="47"/>
      <c r="M8" s="594"/>
      <c r="N8" s="594"/>
      <c r="O8" s="594"/>
      <c r="P8" s="594"/>
      <c r="Q8" s="594"/>
      <c r="R8" s="594"/>
      <c r="S8" s="594"/>
      <c r="T8" s="594"/>
      <c r="U8" s="47"/>
      <c r="V8" s="206" t="e">
        <f>YEAR(K17)*12+MONTH(K17)</f>
        <v>#VALUE!</v>
      </c>
      <c r="W8" s="116" t="s">
        <v>14</v>
      </c>
      <c r="X8" s="116"/>
      <c r="Y8" s="116"/>
      <c r="Z8" s="116"/>
      <c r="AA8" s="116"/>
    </row>
    <row r="9" spans="1:29" ht="7.5" customHeight="1" x14ac:dyDescent="0.2">
      <c r="B9" s="47"/>
      <c r="C9" s="22"/>
      <c r="D9" s="22"/>
      <c r="E9" s="22"/>
      <c r="F9" s="22"/>
      <c r="G9" s="22"/>
      <c r="H9" s="47"/>
      <c r="I9" s="22"/>
      <c r="J9" s="22"/>
      <c r="K9" s="22"/>
      <c r="L9" s="22"/>
      <c r="M9" s="22"/>
      <c r="N9" s="22"/>
      <c r="O9" s="22"/>
      <c r="P9" s="22"/>
      <c r="Q9" s="22"/>
      <c r="R9" s="111"/>
      <c r="S9" s="111"/>
      <c r="T9" s="22"/>
      <c r="U9" s="47"/>
      <c r="V9" s="206" t="e">
        <f>IF(V7=1,(V8+65*12),IF(YEAR(K17)&lt;1961,V8+64*12,IF(YEAR(K17)=1961,V8+64*12+3,IF(YEAR(K17)=1962,V8+64*12+6,IF(YEAR(K17)=1963,V8+64*12+9,V8+65*12)))))</f>
        <v>#VALUE!</v>
      </c>
      <c r="W9" s="116" t="s">
        <v>15</v>
      </c>
      <c r="X9" s="116"/>
      <c r="Y9" s="116"/>
      <c r="Z9" s="116"/>
      <c r="AA9" s="116"/>
    </row>
    <row r="10" spans="1:29" ht="19.5" customHeight="1" x14ac:dyDescent="0.2">
      <c r="B10" s="47"/>
      <c r="C10" s="591"/>
      <c r="D10" s="592"/>
      <c r="E10" s="592"/>
      <c r="F10" s="316"/>
      <c r="G10" s="317"/>
      <c r="H10" s="47"/>
      <c r="I10" s="47"/>
      <c r="J10" s="47"/>
      <c r="K10" s="47"/>
      <c r="L10" s="47"/>
      <c r="M10" s="47"/>
      <c r="N10" s="47"/>
      <c r="O10" s="47"/>
      <c r="P10" s="47"/>
      <c r="Q10" s="47"/>
      <c r="R10" s="47"/>
      <c r="S10" s="47"/>
      <c r="T10" s="47"/>
      <c r="U10" s="47"/>
      <c r="V10" s="116"/>
      <c r="W10" s="116"/>
      <c r="X10" s="116"/>
      <c r="Y10" s="116"/>
      <c r="Z10" s="116"/>
      <c r="AA10" s="116"/>
    </row>
    <row r="11" spans="1:29" ht="15.75" customHeight="1" x14ac:dyDescent="0.2">
      <c r="B11" s="47"/>
      <c r="C11" s="369" t="str">
        <f>IF('Foglio di base'!$E$7="","","N° cont. ")</f>
        <v/>
      </c>
      <c r="D11" s="369"/>
      <c r="E11" s="370" t="str">
        <f>IF('Foglio di base'!$E$7="","",'Foglio di base'!$E$7)</f>
        <v/>
      </c>
      <c r="F11" s="369"/>
      <c r="G11" s="369"/>
      <c r="H11" s="47"/>
      <c r="I11" s="86" t="s">
        <v>127</v>
      </c>
      <c r="J11" s="52"/>
      <c r="K11" s="554" t="str">
        <f>IF('Foglio di base'!$D$27="","",'Foglio di base'!$D$27)</f>
        <v/>
      </c>
      <c r="L11" s="554"/>
      <c r="M11" s="554"/>
      <c r="N11" s="410"/>
      <c r="O11" s="410"/>
      <c r="P11" s="410"/>
      <c r="Q11" s="410"/>
      <c r="R11" s="409"/>
      <c r="S11" s="409"/>
      <c r="T11" s="409"/>
      <c r="U11" s="47"/>
      <c r="V11" s="116"/>
      <c r="W11" s="116"/>
      <c r="X11" s="116"/>
      <c r="Y11" s="116"/>
      <c r="Z11" s="116"/>
      <c r="AA11" s="116"/>
    </row>
    <row r="12" spans="1:29" ht="6" customHeight="1" x14ac:dyDescent="0.2">
      <c r="B12" s="47"/>
      <c r="C12" s="314"/>
      <c r="D12" s="314"/>
      <c r="E12" s="314"/>
      <c r="F12" s="314"/>
      <c r="G12" s="314"/>
      <c r="H12" s="47"/>
      <c r="I12" s="32"/>
      <c r="J12" s="52"/>
      <c r="K12" s="314"/>
      <c r="L12" s="314"/>
      <c r="M12" s="314"/>
      <c r="N12" s="410"/>
      <c r="O12" s="410"/>
      <c r="P12" s="410"/>
      <c r="Q12" s="410"/>
      <c r="R12" s="409"/>
      <c r="S12" s="409"/>
      <c r="T12" s="409"/>
      <c r="U12" s="47"/>
      <c r="V12" s="116"/>
      <c r="W12" s="116"/>
      <c r="X12" s="116"/>
      <c r="Y12" s="116"/>
      <c r="Z12" s="116"/>
      <c r="AA12" s="116"/>
    </row>
    <row r="13" spans="1:29" ht="15.75" customHeight="1" x14ac:dyDescent="0.2">
      <c r="B13" s="47"/>
      <c r="C13" s="554" t="str">
        <f>IF('Foglio di base'!$E$11="","",'Foglio di base'!$E$11)</f>
        <v/>
      </c>
      <c r="D13" s="554"/>
      <c r="E13" s="554"/>
      <c r="F13" s="554"/>
      <c r="G13" s="554"/>
      <c r="H13" s="47"/>
      <c r="I13" s="32" t="s">
        <v>85</v>
      </c>
      <c r="J13" s="52"/>
      <c r="K13" s="593" t="str">
        <f>IF('Foglio di base'!$E$27="","",'Foglio di base'!$E$27)</f>
        <v/>
      </c>
      <c r="L13" s="593"/>
      <c r="M13" s="593"/>
      <c r="N13" s="595"/>
      <c r="O13" s="595"/>
      <c r="P13" s="595"/>
      <c r="Q13" s="595"/>
      <c r="R13" s="595"/>
      <c r="S13" s="595"/>
      <c r="T13" s="595"/>
      <c r="U13" s="47"/>
      <c r="V13" s="116"/>
      <c r="W13" s="116"/>
      <c r="X13" s="116"/>
      <c r="Y13" s="116"/>
      <c r="Z13" s="116"/>
      <c r="AA13" s="116"/>
    </row>
    <row r="14" spans="1:29" ht="6" customHeight="1" x14ac:dyDescent="0.2">
      <c r="B14" s="47"/>
      <c r="C14" s="554"/>
      <c r="D14" s="554"/>
      <c r="E14" s="554"/>
      <c r="F14" s="554"/>
      <c r="G14" s="554"/>
      <c r="H14" s="47"/>
      <c r="I14" s="32"/>
      <c r="J14" s="52"/>
      <c r="K14" s="314"/>
      <c r="L14" s="314"/>
      <c r="M14" s="314"/>
      <c r="N14" s="410"/>
      <c r="O14" s="410"/>
      <c r="P14" s="410"/>
      <c r="Q14" s="410"/>
      <c r="R14" s="410"/>
      <c r="S14" s="410"/>
      <c r="T14" s="410"/>
      <c r="U14" s="47"/>
      <c r="V14" s="116"/>
      <c r="W14" s="116"/>
      <c r="X14" s="116"/>
      <c r="Y14" s="116"/>
      <c r="Z14" s="116"/>
      <c r="AA14" s="116"/>
    </row>
    <row r="15" spans="1:29" ht="15.75" customHeight="1" x14ac:dyDescent="0.25">
      <c r="B15" s="47"/>
      <c r="C15" s="554" t="str">
        <f>IF('Foglio di base'!$E$13="","",'Foglio di base'!$E$13)</f>
        <v/>
      </c>
      <c r="D15" s="554"/>
      <c r="E15" s="554"/>
      <c r="F15" s="554"/>
      <c r="G15" s="554"/>
      <c r="H15" s="47"/>
      <c r="I15" s="32" t="s">
        <v>128</v>
      </c>
      <c r="J15" s="52"/>
      <c r="K15" s="593" t="str">
        <f>IF('Foglio di base'!$F$27="","",'Foglio di base'!$F$27)</f>
        <v/>
      </c>
      <c r="L15" s="593"/>
      <c r="M15" s="593"/>
      <c r="N15" s="596" t="str">
        <f>IF(Y15="1a","manca il numero AVS",IF(Y15="1b","il numero AVS deve iniziare con '756'",IF(Y15="1c","il formato del numero AVS non è corretto",IF(Y15="1d","secondo il numero di controllo, il numero AVS non è valido",""))))</f>
        <v/>
      </c>
      <c r="O15" s="596"/>
      <c r="P15" s="596"/>
      <c r="Q15" s="596"/>
      <c r="R15" s="596"/>
      <c r="S15" s="596"/>
      <c r="T15" s="596"/>
      <c r="U15" s="47"/>
      <c r="V15" s="116" t="e">
        <f>IF(W41=0,0,IF(W41=12,0,1))</f>
        <v>#VALUE!</v>
      </c>
      <c r="W15" s="116" t="s">
        <v>97</v>
      </c>
      <c r="X15" s="116"/>
      <c r="Y15" s="116" t="str">
        <f>'Foglio di base'!$Q$27</f>
        <v/>
      </c>
      <c r="Z15" s="196"/>
      <c r="AA15" s="116"/>
    </row>
    <row r="16" spans="1:29" ht="6" customHeight="1" x14ac:dyDescent="0.2">
      <c r="B16" s="47"/>
      <c r="C16" s="554"/>
      <c r="D16" s="554"/>
      <c r="E16" s="554"/>
      <c r="F16" s="554"/>
      <c r="G16" s="554"/>
      <c r="H16" s="47"/>
      <c r="I16" s="32"/>
      <c r="J16" s="52"/>
      <c r="K16" s="314"/>
      <c r="L16" s="314"/>
      <c r="M16" s="314"/>
      <c r="N16" s="410"/>
      <c r="O16" s="410"/>
      <c r="P16" s="410"/>
      <c r="Q16" s="410"/>
      <c r="R16" s="326"/>
      <c r="S16" s="326"/>
      <c r="T16" s="326"/>
      <c r="U16" s="47"/>
      <c r="V16" s="116"/>
      <c r="W16" s="116"/>
      <c r="X16" s="116"/>
      <c r="Y16" s="116"/>
      <c r="Z16" s="116"/>
      <c r="AA16" s="116"/>
    </row>
    <row r="17" spans="2:31" ht="15.75" customHeight="1" x14ac:dyDescent="0.2">
      <c r="B17" s="47"/>
      <c r="C17" s="554" t="str">
        <f>IF('Foglio di base'!$E$15="","",'Foglio di base'!$E$15)</f>
        <v/>
      </c>
      <c r="D17" s="554"/>
      <c r="E17" s="554"/>
      <c r="F17" s="554"/>
      <c r="G17" s="554"/>
      <c r="H17" s="47"/>
      <c r="I17" s="84" t="s">
        <v>129</v>
      </c>
      <c r="J17" s="52"/>
      <c r="K17" s="599" t="str">
        <f>IF('Foglio di base'!$G$27="","",'Foglio di base'!$G$27)</f>
        <v/>
      </c>
      <c r="L17" s="599"/>
      <c r="M17" s="599"/>
      <c r="N17" s="597" t="str">
        <f>IF(Y17="","",IF(Y17="2a","manca la data di nascita",IF(Y17="2b","non tenuto a pagare contributi AVS (utilizzare scheda ’Minorenne')",IF(Y17="2c",CONCATENATE("a partire del mese ",V17," utilizzare una scheda separata","")))))</f>
        <v/>
      </c>
      <c r="O17" s="597"/>
      <c r="P17" s="597"/>
      <c r="Q17" s="597"/>
      <c r="R17" s="597"/>
      <c r="S17" s="597"/>
      <c r="T17" s="597"/>
      <c r="U17" s="47"/>
      <c r="V17" s="207" t="e">
        <f>VLOOKUP((13-W41),AB17:AC28,2)</f>
        <v>#VALUE!</v>
      </c>
      <c r="W17" s="116" t="s">
        <v>8</v>
      </c>
      <c r="X17" s="116"/>
      <c r="Y17" s="116" t="str">
        <f>'Foglio di base'!$R$27</f>
        <v/>
      </c>
      <c r="Z17" s="116"/>
      <c r="AA17" s="116"/>
      <c r="AB17" s="121">
        <v>1</v>
      </c>
      <c r="AC17" s="381" t="s">
        <v>164</v>
      </c>
    </row>
    <row r="18" spans="2:31" ht="6" customHeight="1" x14ac:dyDescent="0.2">
      <c r="B18" s="47"/>
      <c r="C18" s="554"/>
      <c r="D18" s="554"/>
      <c r="E18" s="554"/>
      <c r="F18" s="554"/>
      <c r="G18" s="554"/>
      <c r="H18" s="47"/>
      <c r="I18" s="32"/>
      <c r="J18" s="52"/>
      <c r="K18" s="314"/>
      <c r="L18" s="314"/>
      <c r="M18" s="314"/>
      <c r="N18" s="410"/>
      <c r="O18" s="410"/>
      <c r="P18" s="410"/>
      <c r="Q18" s="410"/>
      <c r="R18" s="409"/>
      <c r="S18" s="409"/>
      <c r="T18" s="409"/>
      <c r="U18" s="47"/>
      <c r="V18" s="116"/>
      <c r="W18" s="116"/>
      <c r="X18" s="116"/>
      <c r="Y18" s="116"/>
      <c r="Z18" s="116"/>
      <c r="AA18" s="116"/>
      <c r="AB18" s="121">
        <v>2</v>
      </c>
      <c r="AC18" s="381" t="s">
        <v>165</v>
      </c>
    </row>
    <row r="19" spans="2:31" ht="19.5" customHeight="1" x14ac:dyDescent="0.2">
      <c r="B19" s="47"/>
      <c r="C19" s="554" t="str">
        <f>IF('Foglio di base'!$E$17="","",'Foglio di base'!$E$17)</f>
        <v/>
      </c>
      <c r="D19" s="554"/>
      <c r="E19" s="554"/>
      <c r="F19" s="554"/>
      <c r="G19" s="554"/>
      <c r="H19" s="47"/>
      <c r="I19" s="32" t="s">
        <v>87</v>
      </c>
      <c r="J19" s="52"/>
      <c r="K19" s="112" t="str">
        <f>IF('Foglio di base'!$H$27="","",IF('Foglio di base'!$H$27="F","donna",IF('Foglio di base'!$H$27="M","uomo")))</f>
        <v/>
      </c>
      <c r="L19" s="314"/>
      <c r="M19" s="315"/>
      <c r="N19" s="598" t="str">
        <f>IF(Y19="3a","manca il sesso",IF(Y19="3b","sesso unicamente ’M' o 'F'",""))</f>
        <v/>
      </c>
      <c r="O19" s="598"/>
      <c r="P19" s="598"/>
      <c r="Q19" s="598"/>
      <c r="R19" s="598"/>
      <c r="S19" s="598"/>
      <c r="T19" s="598"/>
      <c r="U19" s="47"/>
      <c r="V19" s="116"/>
      <c r="W19" s="116"/>
      <c r="X19" s="116"/>
      <c r="Y19" s="116" t="str">
        <f>'Foglio di base'!$S$27</f>
        <v/>
      </c>
      <c r="Z19" s="116"/>
      <c r="AA19" s="116"/>
      <c r="AB19" s="121">
        <v>3</v>
      </c>
      <c r="AC19" s="121" t="s">
        <v>166</v>
      </c>
    </row>
    <row r="20" spans="2:31" ht="9.75" customHeight="1" x14ac:dyDescent="0.2">
      <c r="B20" s="47"/>
      <c r="C20" s="589"/>
      <c r="D20" s="589"/>
      <c r="E20" s="589"/>
      <c r="F20" s="589"/>
      <c r="G20" s="256"/>
      <c r="H20" s="47"/>
      <c r="I20" s="47"/>
      <c r="J20" s="35"/>
      <c r="K20" s="55"/>
      <c r="L20" s="55"/>
      <c r="M20" s="38"/>
      <c r="N20" s="55"/>
      <c r="O20" s="55"/>
      <c r="P20" s="54"/>
      <c r="Q20" s="54"/>
      <c r="R20" s="54"/>
      <c r="S20" s="56"/>
      <c r="T20" s="56"/>
      <c r="U20" s="47"/>
      <c r="V20" s="116"/>
      <c r="W20" s="116"/>
      <c r="X20" s="116"/>
      <c r="Y20" s="116"/>
      <c r="Z20" s="116"/>
      <c r="AA20" s="116"/>
      <c r="AB20" s="121">
        <v>4</v>
      </c>
      <c r="AC20" s="381" t="s">
        <v>167</v>
      </c>
    </row>
    <row r="21" spans="2:31" ht="6" customHeight="1" thickBot="1" x14ac:dyDescent="0.25">
      <c r="B21" s="47"/>
      <c r="C21" s="47"/>
      <c r="D21" s="47"/>
      <c r="E21" s="57"/>
      <c r="F21" s="57"/>
      <c r="G21" s="57"/>
      <c r="H21" s="47"/>
      <c r="I21" s="47"/>
      <c r="J21" s="36"/>
      <c r="K21" s="37"/>
      <c r="L21" s="37"/>
      <c r="M21" s="37"/>
      <c r="N21" s="58"/>
      <c r="O21" s="58"/>
      <c r="P21" s="58"/>
      <c r="Q21" s="58"/>
      <c r="R21" s="58"/>
      <c r="S21" s="58"/>
      <c r="T21" s="58"/>
      <c r="U21" s="47"/>
      <c r="V21" s="116"/>
      <c r="W21" s="116"/>
      <c r="X21" s="116"/>
      <c r="Y21" s="116"/>
      <c r="Z21" s="116"/>
      <c r="AA21" s="116"/>
      <c r="AB21" s="121">
        <v>5</v>
      </c>
      <c r="AC21" s="381" t="s">
        <v>168</v>
      </c>
    </row>
    <row r="22" spans="2:31" ht="30.75" customHeight="1" x14ac:dyDescent="0.2">
      <c r="B22" s="47"/>
      <c r="C22" s="606" t="s">
        <v>130</v>
      </c>
      <c r="D22" s="559"/>
      <c r="E22" s="624" t="s">
        <v>141</v>
      </c>
      <c r="F22" s="625"/>
      <c r="G22" s="556" t="s">
        <v>144</v>
      </c>
      <c r="H22" s="609" t="s">
        <v>145</v>
      </c>
      <c r="I22" s="583" t="s">
        <v>146</v>
      </c>
      <c r="J22" s="612" t="s">
        <v>147</v>
      </c>
      <c r="K22" s="556" t="s">
        <v>148</v>
      </c>
      <c r="L22" s="585" t="s">
        <v>149</v>
      </c>
      <c r="M22" s="586" t="s">
        <v>150</v>
      </c>
      <c r="N22" s="587" t="s">
        <v>151</v>
      </c>
      <c r="O22" s="587" t="s">
        <v>152</v>
      </c>
      <c r="P22" s="587" t="s">
        <v>153</v>
      </c>
      <c r="Q22" s="556" t="s">
        <v>154</v>
      </c>
      <c r="R22" s="585" t="s">
        <v>155</v>
      </c>
      <c r="S22" s="558" t="s">
        <v>156</v>
      </c>
      <c r="T22" s="559"/>
      <c r="U22" s="47"/>
      <c r="V22" s="116"/>
      <c r="W22" s="116"/>
      <c r="X22" s="116"/>
      <c r="Y22" s="116"/>
      <c r="Z22" s="116"/>
      <c r="AA22" s="116"/>
      <c r="AB22" s="121">
        <v>6</v>
      </c>
      <c r="AC22" s="381" t="s">
        <v>169</v>
      </c>
    </row>
    <row r="23" spans="2:31" ht="34.5" customHeight="1" x14ac:dyDescent="0.2">
      <c r="B23" s="47"/>
      <c r="C23" s="560"/>
      <c r="D23" s="561"/>
      <c r="E23" s="556" t="s">
        <v>142</v>
      </c>
      <c r="F23" s="587" t="s">
        <v>143</v>
      </c>
      <c r="G23" s="607"/>
      <c r="H23" s="610"/>
      <c r="I23" s="584"/>
      <c r="J23" s="613"/>
      <c r="K23" s="615"/>
      <c r="L23" s="556"/>
      <c r="M23" s="587"/>
      <c r="N23" s="557"/>
      <c r="O23" s="557"/>
      <c r="P23" s="588"/>
      <c r="Q23" s="557"/>
      <c r="R23" s="556"/>
      <c r="S23" s="560"/>
      <c r="T23" s="561"/>
      <c r="U23" s="47"/>
      <c r="V23" s="116"/>
      <c r="W23" s="116"/>
      <c r="X23" s="116"/>
      <c r="Y23" s="116"/>
      <c r="Z23" s="116"/>
      <c r="AA23" s="116"/>
      <c r="AB23" s="121">
        <v>7</v>
      </c>
      <c r="AC23" s="381" t="s">
        <v>170</v>
      </c>
    </row>
    <row r="24" spans="2:31" s="80" customFormat="1" ht="15" customHeight="1" x14ac:dyDescent="0.2">
      <c r="B24" s="75"/>
      <c r="C24" s="562"/>
      <c r="D24" s="563"/>
      <c r="E24" s="608"/>
      <c r="F24" s="557"/>
      <c r="G24" s="608"/>
      <c r="H24" s="611"/>
      <c r="I24" s="94" t="s">
        <v>29</v>
      </c>
      <c r="J24" s="614"/>
      <c r="K24" s="557"/>
      <c r="L24" s="95" t="s">
        <v>30</v>
      </c>
      <c r="M24" s="95" t="s">
        <v>31</v>
      </c>
      <c r="N24" s="318" t="str">
        <f>IF('Foglio di base'!$I$27="","",'Foglio di base'!$I$27)</f>
        <v/>
      </c>
      <c r="O24" s="318" t="str">
        <f>IF('Foglio di base'!$J$27="","",'Foglio di base'!$J$27)</f>
        <v/>
      </c>
      <c r="P24" s="318" t="str">
        <f>IF('Foglio di base'!$K$27="","",'Foglio di base'!$K$27)</f>
        <v/>
      </c>
      <c r="Q24" s="318" t="str">
        <f>IF('Foglio di base'!$L$27="","",'Foglio di base'!$L$27)</f>
        <v/>
      </c>
      <c r="R24" s="95" t="s">
        <v>99</v>
      </c>
      <c r="S24" s="562"/>
      <c r="T24" s="563"/>
      <c r="U24" s="75"/>
      <c r="V24" s="117"/>
      <c r="W24" s="117"/>
      <c r="X24" s="117"/>
      <c r="Y24" s="117"/>
      <c r="Z24" s="117"/>
      <c r="AA24" s="117"/>
      <c r="AB24" s="121">
        <v>8</v>
      </c>
      <c r="AC24" s="381" t="s">
        <v>171</v>
      </c>
      <c r="AD24" s="118"/>
      <c r="AE24" s="119"/>
    </row>
    <row r="25" spans="2:31" s="61" customFormat="1" x14ac:dyDescent="0.2">
      <c r="B25" s="27"/>
      <c r="C25" s="575"/>
      <c r="D25" s="575"/>
      <c r="E25" s="85">
        <v>1</v>
      </c>
      <c r="F25" s="85">
        <v>2</v>
      </c>
      <c r="G25" s="85">
        <v>3</v>
      </c>
      <c r="H25" s="91">
        <v>4</v>
      </c>
      <c r="I25" s="92">
        <v>5</v>
      </c>
      <c r="J25" s="93">
        <v>6</v>
      </c>
      <c r="K25" s="93">
        <v>7</v>
      </c>
      <c r="L25" s="85">
        <v>8</v>
      </c>
      <c r="M25" s="85">
        <v>9</v>
      </c>
      <c r="N25" s="85">
        <v>10</v>
      </c>
      <c r="O25" s="85">
        <v>11</v>
      </c>
      <c r="P25" s="85">
        <v>12</v>
      </c>
      <c r="Q25" s="85">
        <v>13</v>
      </c>
      <c r="R25" s="85">
        <v>14</v>
      </c>
      <c r="S25" s="580">
        <v>15</v>
      </c>
      <c r="T25" s="581"/>
      <c r="U25" s="27"/>
      <c r="V25" s="120" t="s">
        <v>16</v>
      </c>
      <c r="W25" s="120" t="s">
        <v>9</v>
      </c>
      <c r="X25" s="120" t="s">
        <v>17</v>
      </c>
      <c r="Y25" s="120"/>
      <c r="Z25" s="120"/>
      <c r="AA25" s="120"/>
      <c r="AB25" s="121">
        <v>9</v>
      </c>
      <c r="AC25" s="381" t="s">
        <v>172</v>
      </c>
      <c r="AD25" s="122"/>
      <c r="AE25" s="122"/>
    </row>
    <row r="26" spans="2:31" s="61" customFormat="1" ht="24" customHeight="1" x14ac:dyDescent="0.2">
      <c r="B26" s="27"/>
      <c r="C26" s="59">
        <v>1</v>
      </c>
      <c r="D26" s="76" t="s">
        <v>131</v>
      </c>
      <c r="E26" s="258"/>
      <c r="F26" s="258"/>
      <c r="G26" s="258"/>
      <c r="H26" s="8">
        <f>IF((E26+F26+G26)&lt;1,0,IF($K$17="",0,W26*1400))</f>
        <v>0</v>
      </c>
      <c r="I26" s="14">
        <f>IF(H26=0,(E26+F26+G26),IF((E26+F26+G26)&lt;1401,0,(E26+F26+G26-H26)))</f>
        <v>0</v>
      </c>
      <c r="J26" s="259"/>
      <c r="K26" s="259"/>
      <c r="L26" s="5">
        <f>E26+F26+J26+K26</f>
        <v>0</v>
      </c>
      <c r="M26" s="39">
        <f t="shared" ref="M26:M37" si="0">ROUND((I26*X26%)/5,2)*5</f>
        <v>0</v>
      </c>
      <c r="N26" s="258">
        <f>IF($N$24="",0,ROUND(($I26*$N$24%)/5,2)*5)</f>
        <v>0</v>
      </c>
      <c r="O26" s="258">
        <f>IF($O$24="",0,ROUND(($I26*$O$24%)/5,2)*5)</f>
        <v>0</v>
      </c>
      <c r="P26" s="258">
        <f>IF($P$24="",0,ROUND(($I26*$P$24%)/5,2)*5)</f>
        <v>0</v>
      </c>
      <c r="Q26" s="258">
        <f>IF($Q$24="",0,ROUND(($I26*$Q$24%)/5,2)*5)</f>
        <v>0</v>
      </c>
      <c r="R26" s="5">
        <f>L26-M26-N26-O26-P26-Q26</f>
        <v>0</v>
      </c>
      <c r="S26" s="573"/>
      <c r="T26" s="574"/>
      <c r="U26" s="27"/>
      <c r="V26" s="382">
        <f>12*$S$6+1</f>
        <v>24301</v>
      </c>
      <c r="W26" s="383" t="e">
        <f>IF($V26&gt;$V$9,1,0)</f>
        <v>#VALUE!</v>
      </c>
      <c r="X26" s="383">
        <f>IF($K$17="",'Foglio di base'!AH7,IF(W26=0,'Foglio di base'!AH7,'Foglio di base'!AH11))</f>
        <v>6.4</v>
      </c>
      <c r="Y26" s="120" t="str">
        <f>IF((E26+F26+G26)=0,"",1)</f>
        <v/>
      </c>
      <c r="Z26" s="120"/>
      <c r="AA26" s="120"/>
      <c r="AB26" s="121">
        <v>10</v>
      </c>
      <c r="AC26" s="381" t="s">
        <v>173</v>
      </c>
      <c r="AD26" s="122"/>
      <c r="AE26" s="122"/>
    </row>
    <row r="27" spans="2:31" s="61" customFormat="1" ht="24" customHeight="1" x14ac:dyDescent="0.2">
      <c r="B27" s="27"/>
      <c r="C27" s="85">
        <v>2</v>
      </c>
      <c r="D27" s="77" t="s">
        <v>0</v>
      </c>
      <c r="E27" s="258"/>
      <c r="F27" s="258"/>
      <c r="G27" s="258"/>
      <c r="H27" s="8">
        <f>IF((E27+F27+G27)&lt;1,0,IF($K$17="",0,W27*1400))</f>
        <v>0</v>
      </c>
      <c r="I27" s="14">
        <f>IF(H27=0,(E27+F27+G27),IF((E27+F27+G27)&lt;1401,0,(E27+F27+G27-H27)))</f>
        <v>0</v>
      </c>
      <c r="J27" s="259"/>
      <c r="K27" s="259"/>
      <c r="L27" s="39">
        <f>E27+F27+J27+K27</f>
        <v>0</v>
      </c>
      <c r="M27" s="39">
        <f t="shared" si="0"/>
        <v>0</v>
      </c>
      <c r="N27" s="258">
        <f t="shared" ref="N27:N37" si="1">IF($N$24="",0,ROUND(($I27*$N$24%)/5,2)*5)</f>
        <v>0</v>
      </c>
      <c r="O27" s="258">
        <f t="shared" ref="O27:O37" si="2">IF($O$24="",0,ROUND(($I27*$O$24%)/5,2)*5)</f>
        <v>0</v>
      </c>
      <c r="P27" s="258">
        <f t="shared" ref="P27:P37" si="3">IF($P$24="",0,ROUND(($I27*$P$24%)/5,2)*5)</f>
        <v>0</v>
      </c>
      <c r="Q27" s="258">
        <f t="shared" ref="Q27:Q37" si="4">IF($Q$24="",0,ROUND(($I27*$Q$24%)/5,2)*5)</f>
        <v>0</v>
      </c>
      <c r="R27" s="5">
        <f t="shared" ref="R27:R37" si="5">L27-M27-N27-O27-P27-Q27</f>
        <v>0</v>
      </c>
      <c r="S27" s="573"/>
      <c r="T27" s="574"/>
      <c r="U27" s="27"/>
      <c r="V27" s="382">
        <f>12*$S$6+2</f>
        <v>24302</v>
      </c>
      <c r="W27" s="383" t="e">
        <f t="shared" ref="W27:W37" si="6">IF($V27&gt;$V$9,1,0)</f>
        <v>#VALUE!</v>
      </c>
      <c r="X27" s="383">
        <f>IF($K$17="",'Foglio di base'!AH7,IF(W27=0,'Foglio di base'!AH7,'Foglio di base'!AH11))</f>
        <v>6.4</v>
      </c>
      <c r="Y27" s="120" t="str">
        <f>IF((E27+F27+G27)=0,"",2)</f>
        <v/>
      </c>
      <c r="Z27" s="120"/>
      <c r="AA27" s="120"/>
      <c r="AB27" s="121">
        <v>11</v>
      </c>
      <c r="AC27" s="381" t="s">
        <v>174</v>
      </c>
      <c r="AD27" s="122"/>
      <c r="AE27" s="122"/>
    </row>
    <row r="28" spans="2:31" s="61" customFormat="1" ht="24" customHeight="1" x14ac:dyDescent="0.2">
      <c r="B28" s="27"/>
      <c r="C28" s="85">
        <v>3</v>
      </c>
      <c r="D28" s="77" t="s">
        <v>132</v>
      </c>
      <c r="E28" s="258"/>
      <c r="F28" s="258"/>
      <c r="G28" s="258"/>
      <c r="H28" s="8">
        <f t="shared" ref="H28:H37" si="7">IF((E28+F28+G28)&lt;1,0,IF($K$17="",0,W28*1400))</f>
        <v>0</v>
      </c>
      <c r="I28" s="14">
        <f t="shared" ref="I28:I37" si="8">IF(H28=0,(E28+F28+G28),IF((E28+F28+G28)&lt;1401,0,(E28+F28+G28-H28)))</f>
        <v>0</v>
      </c>
      <c r="J28" s="259"/>
      <c r="K28" s="259"/>
      <c r="L28" s="39">
        <f t="shared" ref="L28:L37" si="9">E28+F28+J28+K28</f>
        <v>0</v>
      </c>
      <c r="M28" s="39">
        <f t="shared" si="0"/>
        <v>0</v>
      </c>
      <c r="N28" s="258">
        <f t="shared" si="1"/>
        <v>0</v>
      </c>
      <c r="O28" s="258">
        <f t="shared" si="2"/>
        <v>0</v>
      </c>
      <c r="P28" s="258">
        <f t="shared" si="3"/>
        <v>0</v>
      </c>
      <c r="Q28" s="258">
        <f t="shared" si="4"/>
        <v>0</v>
      </c>
      <c r="R28" s="5">
        <f t="shared" si="5"/>
        <v>0</v>
      </c>
      <c r="S28" s="573"/>
      <c r="T28" s="574"/>
      <c r="U28" s="27"/>
      <c r="V28" s="382">
        <f>12*$S$6+3</f>
        <v>24303</v>
      </c>
      <c r="W28" s="383" t="e">
        <f t="shared" si="6"/>
        <v>#VALUE!</v>
      </c>
      <c r="X28" s="383">
        <f>IF($K$17="",'Foglio di base'!AH7,IF(W28=0,'Foglio di base'!AH7,'Foglio di base'!AH11))</f>
        <v>6.4</v>
      </c>
      <c r="Y28" s="120" t="str">
        <f>IF((E28+F28+G28)=0,"",3)</f>
        <v/>
      </c>
      <c r="Z28" s="120"/>
      <c r="AA28" s="120"/>
      <c r="AB28" s="121">
        <v>12</v>
      </c>
      <c r="AC28" s="381" t="s">
        <v>175</v>
      </c>
      <c r="AD28" s="122"/>
      <c r="AE28" s="122"/>
    </row>
    <row r="29" spans="2:31" s="61" customFormat="1" ht="24" customHeight="1" x14ac:dyDescent="0.2">
      <c r="B29" s="27"/>
      <c r="C29" s="85">
        <v>4</v>
      </c>
      <c r="D29" s="77" t="s">
        <v>133</v>
      </c>
      <c r="E29" s="258"/>
      <c r="F29" s="258"/>
      <c r="G29" s="258"/>
      <c r="H29" s="8">
        <f t="shared" si="7"/>
        <v>0</v>
      </c>
      <c r="I29" s="14">
        <f t="shared" si="8"/>
        <v>0</v>
      </c>
      <c r="J29" s="259"/>
      <c r="K29" s="259"/>
      <c r="L29" s="39">
        <f t="shared" si="9"/>
        <v>0</v>
      </c>
      <c r="M29" s="39">
        <f t="shared" si="0"/>
        <v>0</v>
      </c>
      <c r="N29" s="258">
        <f t="shared" si="1"/>
        <v>0</v>
      </c>
      <c r="O29" s="258">
        <f t="shared" si="2"/>
        <v>0</v>
      </c>
      <c r="P29" s="258">
        <f t="shared" si="3"/>
        <v>0</v>
      </c>
      <c r="Q29" s="258">
        <f t="shared" si="4"/>
        <v>0</v>
      </c>
      <c r="R29" s="5">
        <f t="shared" si="5"/>
        <v>0</v>
      </c>
      <c r="S29" s="573"/>
      <c r="T29" s="574"/>
      <c r="U29" s="27"/>
      <c r="V29" s="382">
        <f>12*$S$6+4</f>
        <v>24304</v>
      </c>
      <c r="W29" s="383" t="e">
        <f t="shared" si="6"/>
        <v>#VALUE!</v>
      </c>
      <c r="X29" s="383">
        <f>IF($K$17="",'Foglio di base'!AH7,IF(W29=0,'Foglio di base'!AH7,'Foglio di base'!AH11))</f>
        <v>6.4</v>
      </c>
      <c r="Y29" s="120" t="str">
        <f>IF((E29+F29+G29)=0,"",4)</f>
        <v/>
      </c>
      <c r="Z29" s="120"/>
      <c r="AA29" s="120"/>
      <c r="AB29" s="121"/>
      <c r="AC29" s="115"/>
      <c r="AD29" s="122"/>
      <c r="AE29" s="122"/>
    </row>
    <row r="30" spans="2:31" s="61" customFormat="1" ht="24" customHeight="1" x14ac:dyDescent="0.2">
      <c r="B30" s="27"/>
      <c r="C30" s="85">
        <v>5</v>
      </c>
      <c r="D30" s="77" t="s">
        <v>134</v>
      </c>
      <c r="E30" s="258"/>
      <c r="F30" s="258"/>
      <c r="G30" s="258"/>
      <c r="H30" s="8">
        <f t="shared" si="7"/>
        <v>0</v>
      </c>
      <c r="I30" s="14">
        <f t="shared" si="8"/>
        <v>0</v>
      </c>
      <c r="J30" s="259"/>
      <c r="K30" s="259"/>
      <c r="L30" s="39">
        <f t="shared" si="9"/>
        <v>0</v>
      </c>
      <c r="M30" s="39">
        <f t="shared" si="0"/>
        <v>0</v>
      </c>
      <c r="N30" s="258">
        <f t="shared" si="1"/>
        <v>0</v>
      </c>
      <c r="O30" s="258">
        <f t="shared" si="2"/>
        <v>0</v>
      </c>
      <c r="P30" s="258">
        <f t="shared" si="3"/>
        <v>0</v>
      </c>
      <c r="Q30" s="258">
        <f t="shared" si="4"/>
        <v>0</v>
      </c>
      <c r="R30" s="5">
        <f t="shared" si="5"/>
        <v>0</v>
      </c>
      <c r="S30" s="573"/>
      <c r="T30" s="574"/>
      <c r="U30" s="27"/>
      <c r="V30" s="382">
        <f>12*$S$6+5</f>
        <v>24305</v>
      </c>
      <c r="W30" s="383" t="e">
        <f t="shared" si="6"/>
        <v>#VALUE!</v>
      </c>
      <c r="X30" s="383">
        <f>IF($K$17="",'Foglio di base'!AH7,IF(W30=0,'Foglio di base'!AH7,'Foglio di base'!AH11))</f>
        <v>6.4</v>
      </c>
      <c r="Y30" s="120" t="str">
        <f>IF((E30+F30+G30)=0,"",5)</f>
        <v/>
      </c>
      <c r="Z30" s="120"/>
      <c r="AA30" s="120"/>
      <c r="AB30" s="121"/>
      <c r="AC30" s="121"/>
      <c r="AD30" s="122"/>
      <c r="AE30" s="122"/>
    </row>
    <row r="31" spans="2:31" s="61" customFormat="1" ht="24" customHeight="1" x14ac:dyDescent="0.2">
      <c r="B31" s="27"/>
      <c r="C31" s="85">
        <v>6</v>
      </c>
      <c r="D31" s="77" t="s">
        <v>135</v>
      </c>
      <c r="E31" s="258"/>
      <c r="F31" s="258"/>
      <c r="G31" s="258"/>
      <c r="H31" s="8">
        <f t="shared" si="7"/>
        <v>0</v>
      </c>
      <c r="I31" s="14">
        <f t="shared" si="8"/>
        <v>0</v>
      </c>
      <c r="J31" s="259"/>
      <c r="K31" s="259"/>
      <c r="L31" s="39">
        <f t="shared" si="9"/>
        <v>0</v>
      </c>
      <c r="M31" s="39">
        <f t="shared" si="0"/>
        <v>0</v>
      </c>
      <c r="N31" s="258">
        <f t="shared" si="1"/>
        <v>0</v>
      </c>
      <c r="O31" s="258">
        <f t="shared" si="2"/>
        <v>0</v>
      </c>
      <c r="P31" s="258">
        <f t="shared" si="3"/>
        <v>0</v>
      </c>
      <c r="Q31" s="258">
        <f t="shared" si="4"/>
        <v>0</v>
      </c>
      <c r="R31" s="5">
        <f t="shared" si="5"/>
        <v>0</v>
      </c>
      <c r="S31" s="573"/>
      <c r="T31" s="574"/>
      <c r="U31" s="27"/>
      <c r="V31" s="382">
        <f>12*$S$6+6</f>
        <v>24306</v>
      </c>
      <c r="W31" s="383" t="e">
        <f t="shared" si="6"/>
        <v>#VALUE!</v>
      </c>
      <c r="X31" s="383">
        <f>IF($K$17="",'Foglio di base'!AH7,IF(W31=0,'Foglio di base'!AH7,'Foglio di base'!AH11))</f>
        <v>6.4</v>
      </c>
      <c r="Y31" s="120" t="str">
        <f>IF((E31+F31+G31)=0,"",6)</f>
        <v/>
      </c>
      <c r="Z31" s="120"/>
      <c r="AA31" s="120"/>
      <c r="AB31" s="121"/>
      <c r="AC31" s="121"/>
      <c r="AD31" s="122"/>
      <c r="AE31" s="122"/>
    </row>
    <row r="32" spans="2:31" s="61" customFormat="1" ht="24" customHeight="1" x14ac:dyDescent="0.2">
      <c r="B32" s="27"/>
      <c r="C32" s="85">
        <v>7</v>
      </c>
      <c r="D32" s="77" t="s">
        <v>136</v>
      </c>
      <c r="E32" s="258"/>
      <c r="F32" s="258"/>
      <c r="G32" s="258"/>
      <c r="H32" s="8">
        <f t="shared" si="7"/>
        <v>0</v>
      </c>
      <c r="I32" s="14">
        <f t="shared" si="8"/>
        <v>0</v>
      </c>
      <c r="J32" s="259"/>
      <c r="K32" s="259"/>
      <c r="L32" s="39">
        <f t="shared" si="9"/>
        <v>0</v>
      </c>
      <c r="M32" s="39">
        <f t="shared" si="0"/>
        <v>0</v>
      </c>
      <c r="N32" s="258">
        <f t="shared" si="1"/>
        <v>0</v>
      </c>
      <c r="O32" s="258">
        <f t="shared" si="2"/>
        <v>0</v>
      </c>
      <c r="P32" s="258">
        <f t="shared" si="3"/>
        <v>0</v>
      </c>
      <c r="Q32" s="258">
        <f t="shared" si="4"/>
        <v>0</v>
      </c>
      <c r="R32" s="5">
        <f t="shared" si="5"/>
        <v>0</v>
      </c>
      <c r="S32" s="573"/>
      <c r="T32" s="574"/>
      <c r="U32" s="27"/>
      <c r="V32" s="382">
        <f>12*$S$6+7</f>
        <v>24307</v>
      </c>
      <c r="W32" s="383" t="e">
        <f t="shared" si="6"/>
        <v>#VALUE!</v>
      </c>
      <c r="X32" s="383">
        <f>IF($K$17="",'Foglio di base'!AH7,IF(W32=0,'Foglio di base'!AH7,'Foglio di base'!AH11))</f>
        <v>6.4</v>
      </c>
      <c r="Y32" s="120" t="str">
        <f>IF((E32+F32+G32)=0,"",7)</f>
        <v/>
      </c>
      <c r="Z32" s="120"/>
      <c r="AA32" s="120"/>
      <c r="AB32" s="121"/>
      <c r="AC32" s="121"/>
      <c r="AD32" s="122"/>
      <c r="AE32" s="122"/>
    </row>
    <row r="33" spans="1:31" s="61" customFormat="1" ht="24" customHeight="1" x14ac:dyDescent="0.2">
      <c r="B33" s="27"/>
      <c r="C33" s="85">
        <v>8</v>
      </c>
      <c r="D33" s="77" t="s">
        <v>137</v>
      </c>
      <c r="E33" s="258"/>
      <c r="F33" s="258"/>
      <c r="G33" s="258"/>
      <c r="H33" s="8">
        <f t="shared" si="7"/>
        <v>0</v>
      </c>
      <c r="I33" s="14">
        <f t="shared" si="8"/>
        <v>0</v>
      </c>
      <c r="J33" s="259"/>
      <c r="K33" s="259"/>
      <c r="L33" s="39">
        <f t="shared" si="9"/>
        <v>0</v>
      </c>
      <c r="M33" s="39">
        <f t="shared" si="0"/>
        <v>0</v>
      </c>
      <c r="N33" s="258">
        <f t="shared" si="1"/>
        <v>0</v>
      </c>
      <c r="O33" s="258">
        <f t="shared" si="2"/>
        <v>0</v>
      </c>
      <c r="P33" s="258">
        <f t="shared" si="3"/>
        <v>0</v>
      </c>
      <c r="Q33" s="258">
        <f t="shared" si="4"/>
        <v>0</v>
      </c>
      <c r="R33" s="5">
        <f t="shared" si="5"/>
        <v>0</v>
      </c>
      <c r="S33" s="573"/>
      <c r="T33" s="574"/>
      <c r="U33" s="27"/>
      <c r="V33" s="382">
        <f>12*$S$6+8</f>
        <v>24308</v>
      </c>
      <c r="W33" s="383" t="e">
        <f t="shared" si="6"/>
        <v>#VALUE!</v>
      </c>
      <c r="X33" s="383">
        <f>IF($K$17="",'Foglio di base'!AH7,IF(W33=0,'Foglio di base'!AH7,'Foglio di base'!AH11))</f>
        <v>6.4</v>
      </c>
      <c r="Y33" s="120" t="str">
        <f>IF((E33+F33+G33)=0,"",8)</f>
        <v/>
      </c>
      <c r="Z33" s="120"/>
      <c r="AA33" s="120"/>
      <c r="AB33" s="121"/>
      <c r="AC33" s="121"/>
      <c r="AD33" s="122"/>
      <c r="AE33" s="122"/>
    </row>
    <row r="34" spans="1:31" s="61" customFormat="1" ht="24" customHeight="1" x14ac:dyDescent="0.2">
      <c r="B34" s="27"/>
      <c r="C34" s="85">
        <v>9</v>
      </c>
      <c r="D34" s="77" t="s">
        <v>138</v>
      </c>
      <c r="E34" s="258"/>
      <c r="F34" s="258"/>
      <c r="G34" s="258"/>
      <c r="H34" s="8">
        <f t="shared" si="7"/>
        <v>0</v>
      </c>
      <c r="I34" s="14">
        <f t="shared" si="8"/>
        <v>0</v>
      </c>
      <c r="J34" s="259"/>
      <c r="K34" s="259"/>
      <c r="L34" s="39">
        <f t="shared" si="9"/>
        <v>0</v>
      </c>
      <c r="M34" s="39">
        <f t="shared" si="0"/>
        <v>0</v>
      </c>
      <c r="N34" s="258">
        <f t="shared" si="1"/>
        <v>0</v>
      </c>
      <c r="O34" s="258">
        <f t="shared" si="2"/>
        <v>0</v>
      </c>
      <c r="P34" s="258">
        <f t="shared" si="3"/>
        <v>0</v>
      </c>
      <c r="Q34" s="258">
        <f t="shared" si="4"/>
        <v>0</v>
      </c>
      <c r="R34" s="5">
        <f t="shared" si="5"/>
        <v>0</v>
      </c>
      <c r="S34" s="573"/>
      <c r="T34" s="574"/>
      <c r="U34" s="27"/>
      <c r="V34" s="382">
        <f>12*$S$6+9</f>
        <v>24309</v>
      </c>
      <c r="W34" s="383" t="e">
        <f t="shared" si="6"/>
        <v>#VALUE!</v>
      </c>
      <c r="X34" s="383">
        <f>IF($K$17="",'Foglio di base'!AH7,IF(W34=0,'Foglio di base'!AH7,'Foglio di base'!AH11))</f>
        <v>6.4</v>
      </c>
      <c r="Y34" s="120" t="str">
        <f>IF((E34+F34+G34)=0,"",9)</f>
        <v/>
      </c>
      <c r="Z34" s="120"/>
      <c r="AA34" s="120"/>
      <c r="AB34" s="121"/>
      <c r="AC34" s="121"/>
      <c r="AD34" s="122"/>
      <c r="AE34" s="122"/>
    </row>
    <row r="35" spans="1:31" s="61" customFormat="1" ht="24" customHeight="1" x14ac:dyDescent="0.2">
      <c r="B35" s="27"/>
      <c r="C35" s="85">
        <v>10</v>
      </c>
      <c r="D35" s="77" t="s">
        <v>139</v>
      </c>
      <c r="E35" s="258"/>
      <c r="F35" s="258"/>
      <c r="G35" s="258"/>
      <c r="H35" s="8">
        <f t="shared" si="7"/>
        <v>0</v>
      </c>
      <c r="I35" s="14">
        <f t="shared" si="8"/>
        <v>0</v>
      </c>
      <c r="J35" s="259"/>
      <c r="K35" s="259"/>
      <c r="L35" s="39">
        <f t="shared" si="9"/>
        <v>0</v>
      </c>
      <c r="M35" s="39">
        <f t="shared" si="0"/>
        <v>0</v>
      </c>
      <c r="N35" s="258">
        <f t="shared" si="1"/>
        <v>0</v>
      </c>
      <c r="O35" s="258">
        <f t="shared" si="2"/>
        <v>0</v>
      </c>
      <c r="P35" s="258">
        <f t="shared" si="3"/>
        <v>0</v>
      </c>
      <c r="Q35" s="258">
        <f t="shared" si="4"/>
        <v>0</v>
      </c>
      <c r="R35" s="5">
        <f t="shared" si="5"/>
        <v>0</v>
      </c>
      <c r="S35" s="573"/>
      <c r="T35" s="574"/>
      <c r="U35" s="27"/>
      <c r="V35" s="382">
        <f>12*$S$6+10</f>
        <v>24310</v>
      </c>
      <c r="W35" s="383" t="e">
        <f t="shared" si="6"/>
        <v>#VALUE!</v>
      </c>
      <c r="X35" s="383">
        <f>IF($K$17="",'Foglio di base'!AH7,IF(W35=0,'Foglio di base'!AH7,'Foglio di base'!AH11))</f>
        <v>6.4</v>
      </c>
      <c r="Y35" s="120" t="str">
        <f>IF((E35+F35+G35)=0,"",10)</f>
        <v/>
      </c>
      <c r="Z35" s="120"/>
      <c r="AA35" s="120"/>
      <c r="AB35" s="121"/>
      <c r="AC35" s="121"/>
      <c r="AD35" s="122"/>
      <c r="AE35" s="122"/>
    </row>
    <row r="36" spans="1:31" s="61" customFormat="1" ht="24" customHeight="1" x14ac:dyDescent="0.2">
      <c r="B36" s="27"/>
      <c r="C36" s="85">
        <v>11</v>
      </c>
      <c r="D36" s="77" t="s">
        <v>6</v>
      </c>
      <c r="E36" s="258"/>
      <c r="F36" s="258"/>
      <c r="G36" s="258"/>
      <c r="H36" s="8">
        <f t="shared" si="7"/>
        <v>0</v>
      </c>
      <c r="I36" s="14">
        <f t="shared" si="8"/>
        <v>0</v>
      </c>
      <c r="J36" s="259"/>
      <c r="K36" s="259"/>
      <c r="L36" s="39">
        <f t="shared" si="9"/>
        <v>0</v>
      </c>
      <c r="M36" s="39">
        <f t="shared" si="0"/>
        <v>0</v>
      </c>
      <c r="N36" s="258">
        <f t="shared" si="1"/>
        <v>0</v>
      </c>
      <c r="O36" s="258">
        <f t="shared" si="2"/>
        <v>0</v>
      </c>
      <c r="P36" s="258">
        <f t="shared" si="3"/>
        <v>0</v>
      </c>
      <c r="Q36" s="258">
        <f t="shared" si="4"/>
        <v>0</v>
      </c>
      <c r="R36" s="5">
        <f t="shared" si="5"/>
        <v>0</v>
      </c>
      <c r="S36" s="573"/>
      <c r="T36" s="574"/>
      <c r="U36" s="27"/>
      <c r="V36" s="382">
        <f>12*$S$6+11</f>
        <v>24311</v>
      </c>
      <c r="W36" s="383" t="e">
        <f t="shared" si="6"/>
        <v>#VALUE!</v>
      </c>
      <c r="X36" s="383">
        <f>IF($K$17="",'Foglio di base'!AH7,IF(W36=0,'Foglio di base'!AH7,'Foglio di base'!AH11))</f>
        <v>6.4</v>
      </c>
      <c r="Y36" s="120" t="str">
        <f>IF((E36+F36+G36)=0,"",11)</f>
        <v/>
      </c>
      <c r="Z36" s="120"/>
      <c r="AA36" s="120"/>
      <c r="AB36" s="121"/>
      <c r="AC36" s="121"/>
      <c r="AD36" s="122"/>
      <c r="AE36" s="122"/>
    </row>
    <row r="37" spans="1:31" s="61" customFormat="1" ht="24" customHeight="1" thickBot="1" x14ac:dyDescent="0.25">
      <c r="B37" s="27"/>
      <c r="C37" s="85">
        <v>12</v>
      </c>
      <c r="D37" s="78" t="s">
        <v>140</v>
      </c>
      <c r="E37" s="258"/>
      <c r="F37" s="258"/>
      <c r="G37" s="258"/>
      <c r="H37" s="8">
        <f t="shared" si="7"/>
        <v>0</v>
      </c>
      <c r="I37" s="90">
        <f t="shared" si="8"/>
        <v>0</v>
      </c>
      <c r="J37" s="259"/>
      <c r="K37" s="259"/>
      <c r="L37" s="39">
        <f t="shared" si="9"/>
        <v>0</v>
      </c>
      <c r="M37" s="39">
        <f t="shared" si="0"/>
        <v>0</v>
      </c>
      <c r="N37" s="258">
        <f t="shared" si="1"/>
        <v>0</v>
      </c>
      <c r="O37" s="258">
        <f t="shared" si="2"/>
        <v>0</v>
      </c>
      <c r="P37" s="258">
        <f t="shared" si="3"/>
        <v>0</v>
      </c>
      <c r="Q37" s="258">
        <f t="shared" si="4"/>
        <v>0</v>
      </c>
      <c r="R37" s="5">
        <f t="shared" si="5"/>
        <v>0</v>
      </c>
      <c r="S37" s="573"/>
      <c r="T37" s="574"/>
      <c r="U37" s="27"/>
      <c r="V37" s="382">
        <f>12*$S$6+12</f>
        <v>24312</v>
      </c>
      <c r="W37" s="383" t="e">
        <f t="shared" si="6"/>
        <v>#VALUE!</v>
      </c>
      <c r="X37" s="383">
        <f>IF($K$17="",'Foglio di base'!AH7,IF(W37=0,'Foglio di base'!AH7,'Foglio di base'!AH11))</f>
        <v>6.4</v>
      </c>
      <c r="Y37" s="120" t="str">
        <f>IF((E37+F37+G37)=0,"",12)</f>
        <v/>
      </c>
      <c r="Z37" s="120"/>
      <c r="AA37" s="120"/>
      <c r="AB37" s="121"/>
      <c r="AC37" s="121"/>
      <c r="AD37" s="122"/>
      <c r="AE37" s="122"/>
    </row>
    <row r="38" spans="1:31" s="66" customFormat="1" ht="16.5" customHeight="1" x14ac:dyDescent="0.2">
      <c r="B38" s="27"/>
      <c r="C38" s="62" t="e">
        <f>IF(M82&gt;=-1,"",IF((E37+F37+G37)&lt;&gt;0,"Al dipendente vanno rimborsati:","Se è l'ultimo versamento del salario, al dipendente vanno rimborsati:"))</f>
        <v>#VALUE!</v>
      </c>
      <c r="D38" s="63"/>
      <c r="E38" s="64"/>
      <c r="F38" s="64"/>
      <c r="G38" s="64"/>
      <c r="H38" s="43"/>
      <c r="I38" s="40"/>
      <c r="J38" s="45" t="e">
        <f>IF(M82&lt;0,"contributi AD pagati in più","")</f>
        <v>#VALUE!</v>
      </c>
      <c r="K38" s="65"/>
      <c r="L38" s="43"/>
      <c r="M38" s="44" t="str">
        <f>IF(K17="","",IF(M82&gt;=-0.05,0,M82))</f>
        <v/>
      </c>
      <c r="N38" s="64"/>
      <c r="O38" s="64"/>
      <c r="P38" s="64"/>
      <c r="Q38" s="64"/>
      <c r="R38" s="43"/>
      <c r="S38" s="579"/>
      <c r="T38" s="579"/>
      <c r="U38" s="27"/>
      <c r="V38" s="208"/>
      <c r="W38" s="209"/>
      <c r="X38" s="120"/>
      <c r="Y38" s="120"/>
      <c r="Z38" s="120"/>
      <c r="AA38" s="120"/>
      <c r="AB38" s="123"/>
      <c r="AC38" s="123"/>
      <c r="AD38" s="124"/>
      <c r="AE38" s="124"/>
    </row>
    <row r="39" spans="1:31" s="66" customFormat="1" ht="16.5" customHeight="1" thickBot="1" x14ac:dyDescent="0.25">
      <c r="B39" s="27"/>
      <c r="C39" s="67" t="str">
        <f>IF(J39="","",IF((E37+F37+G37)&lt;&gt;0,"Al dipendente vanno rimborsati:","Se è l'ultimo versamento del salario, al dipendente vanno rimborsati:"))</f>
        <v/>
      </c>
      <c r="D39" s="68"/>
      <c r="E39" s="69"/>
      <c r="F39" s="69"/>
      <c r="G39" s="69"/>
      <c r="H39" s="40"/>
      <c r="I39" s="40"/>
      <c r="J39" s="42" t="str">
        <f>IF(K17="","",IF(M65&lt;-1,"franchigia per i pensionati",""))</f>
        <v/>
      </c>
      <c r="K39" s="70"/>
      <c r="L39" s="40"/>
      <c r="M39" s="41" t="str">
        <f>IF(K17="","",IF(M65&gt;=-1,0,M65))</f>
        <v/>
      </c>
      <c r="N39" s="69"/>
      <c r="O39" s="69"/>
      <c r="P39" s="69"/>
      <c r="Q39" s="69"/>
      <c r="R39" s="40"/>
      <c r="S39" s="582"/>
      <c r="T39" s="582"/>
      <c r="U39" s="27"/>
      <c r="V39" s="208"/>
      <c r="W39" s="209"/>
      <c r="X39" s="120"/>
      <c r="Y39" s="120"/>
      <c r="Z39" s="120"/>
      <c r="AA39" s="120"/>
      <c r="AB39" s="123"/>
      <c r="AC39" s="123"/>
      <c r="AD39" s="124"/>
      <c r="AE39" s="124"/>
    </row>
    <row r="40" spans="1:31" ht="22.5" customHeight="1" thickBot="1" x14ac:dyDescent="0.25">
      <c r="B40" s="47"/>
      <c r="C40" s="622" t="s">
        <v>159</v>
      </c>
      <c r="D40" s="623"/>
      <c r="E40" s="6">
        <f t="shared" ref="E40:L40" si="10">SUM(E26:E37)</f>
        <v>0</v>
      </c>
      <c r="F40" s="6">
        <f t="shared" si="10"/>
        <v>0</v>
      </c>
      <c r="G40" s="71">
        <f t="shared" si="10"/>
        <v>0</v>
      </c>
      <c r="H40" s="71">
        <f t="shared" si="10"/>
        <v>0</v>
      </c>
      <c r="I40" s="72">
        <f>IF((E40+F40+G40-H40)&lt;0,0,IF(Y17="2b",0,(E40+F40+G40-H40)))</f>
        <v>0</v>
      </c>
      <c r="J40" s="60">
        <f t="shared" si="10"/>
        <v>0</v>
      </c>
      <c r="K40" s="60">
        <f t="shared" si="10"/>
        <v>0</v>
      </c>
      <c r="L40" s="6">
        <f t="shared" si="10"/>
        <v>0</v>
      </c>
      <c r="M40" s="6">
        <f>IF(I40=0,0,SUM(M26:M39))</f>
        <v>0</v>
      </c>
      <c r="N40" s="6">
        <f>SUM(N26:N37)</f>
        <v>0</v>
      </c>
      <c r="O40" s="6">
        <f>SUM(O26:O37)</f>
        <v>0</v>
      </c>
      <c r="P40" s="6">
        <f>SUM(P26:P37)</f>
        <v>0</v>
      </c>
      <c r="Q40" s="6">
        <f>SUM(Q26:Q37)</f>
        <v>0</v>
      </c>
      <c r="R40" s="6">
        <f>L40-SUM(M40:Q40)</f>
        <v>0</v>
      </c>
      <c r="S40" s="573"/>
      <c r="T40" s="574"/>
      <c r="U40" s="47"/>
      <c r="V40" s="210"/>
      <c r="W40" s="120"/>
      <c r="X40" s="120"/>
      <c r="Y40" s="120"/>
      <c r="Z40" s="120"/>
      <c r="AA40" s="120"/>
    </row>
    <row r="41" spans="1:31" ht="9.75" customHeight="1" x14ac:dyDescent="0.25">
      <c r="B41" s="47"/>
      <c r="C41" s="73"/>
      <c r="D41" s="51"/>
      <c r="E41" s="47"/>
      <c r="F41" s="47"/>
      <c r="G41" s="47"/>
      <c r="H41" s="47"/>
      <c r="I41" s="47"/>
      <c r="J41" s="47"/>
      <c r="K41" s="47"/>
      <c r="L41" s="47"/>
      <c r="M41" s="47"/>
      <c r="N41" s="47"/>
      <c r="O41" s="47"/>
      <c r="P41" s="47"/>
      <c r="Q41" s="47"/>
      <c r="R41" s="74"/>
      <c r="S41" s="74"/>
      <c r="T41" s="74"/>
      <c r="U41" s="47"/>
      <c r="W41" s="114" t="e">
        <f>SUM(W26:W40)</f>
        <v>#VALUE!</v>
      </c>
      <c r="X41" s="120">
        <f>IF($K$17="",'Foglio di base'!AH7,IF(W41=0,'Foglio di base'!AH7,'Foglio di base'!AH11))</f>
        <v>6.4</v>
      </c>
      <c r="Y41" s="120"/>
      <c r="Z41" s="120"/>
      <c r="AA41" s="120"/>
    </row>
    <row r="42" spans="1:31" s="103" customFormat="1" ht="15.75" customHeight="1" x14ac:dyDescent="0.2">
      <c r="B42" s="104"/>
      <c r="C42" s="105" t="s">
        <v>160</v>
      </c>
      <c r="D42" s="106"/>
      <c r="E42" s="105"/>
      <c r="F42" s="105"/>
      <c r="G42" s="107"/>
      <c r="H42" s="107"/>
      <c r="I42" s="107"/>
      <c r="J42" s="107"/>
      <c r="K42" s="107"/>
      <c r="L42" s="105"/>
      <c r="M42" s="105" t="s">
        <v>162</v>
      </c>
      <c r="N42" s="105"/>
      <c r="O42" s="105"/>
      <c r="P42" s="105"/>
      <c r="Q42" s="105" t="s">
        <v>163</v>
      </c>
      <c r="R42" s="104"/>
      <c r="S42" s="104"/>
      <c r="T42" s="104"/>
      <c r="U42" s="104"/>
      <c r="V42" s="125"/>
      <c r="W42" s="125" t="s">
        <v>19</v>
      </c>
      <c r="X42" s="125"/>
      <c r="Y42" s="125"/>
      <c r="Z42" s="125"/>
      <c r="AA42" s="125"/>
      <c r="AB42" s="126"/>
      <c r="AC42" s="126"/>
      <c r="AD42" s="125"/>
      <c r="AE42" s="125"/>
    </row>
    <row r="43" spans="1:31" ht="15" customHeight="1" x14ac:dyDescent="0.2">
      <c r="B43" s="47"/>
      <c r="C43" s="616"/>
      <c r="D43" s="617"/>
      <c r="E43" s="617"/>
      <c r="F43" s="617"/>
      <c r="G43" s="617"/>
      <c r="H43" s="617"/>
      <c r="I43" s="617"/>
      <c r="J43" s="617"/>
      <c r="K43" s="618"/>
      <c r="L43" s="49"/>
      <c r="M43" s="600"/>
      <c r="N43" s="601"/>
      <c r="O43" s="47"/>
      <c r="P43" s="47"/>
      <c r="Q43" s="564"/>
      <c r="R43" s="565"/>
      <c r="S43" s="565"/>
      <c r="T43" s="566"/>
      <c r="U43" s="47"/>
    </row>
    <row r="44" spans="1:31" ht="15" customHeight="1" x14ac:dyDescent="0.2">
      <c r="B44" s="47"/>
      <c r="C44" s="619"/>
      <c r="D44" s="620"/>
      <c r="E44" s="620"/>
      <c r="F44" s="620"/>
      <c r="G44" s="620"/>
      <c r="H44" s="620"/>
      <c r="I44" s="620"/>
      <c r="J44" s="620"/>
      <c r="K44" s="621"/>
      <c r="L44" s="49"/>
      <c r="M44" s="602"/>
      <c r="N44" s="603"/>
      <c r="O44" s="47"/>
      <c r="P44" s="47"/>
      <c r="Q44" s="567"/>
      <c r="R44" s="568"/>
      <c r="S44" s="568"/>
      <c r="T44" s="569"/>
      <c r="U44" s="47"/>
    </row>
    <row r="45" spans="1:31" ht="15" customHeight="1" x14ac:dyDescent="0.2">
      <c r="B45" s="47"/>
      <c r="C45" s="576"/>
      <c r="D45" s="577"/>
      <c r="E45" s="577"/>
      <c r="F45" s="577"/>
      <c r="G45" s="577"/>
      <c r="H45" s="577"/>
      <c r="I45" s="577"/>
      <c r="J45" s="577"/>
      <c r="K45" s="578"/>
      <c r="L45" s="47"/>
      <c r="M45" s="604"/>
      <c r="N45" s="605"/>
      <c r="O45" s="47"/>
      <c r="P45" s="47"/>
      <c r="Q45" s="570"/>
      <c r="R45" s="571"/>
      <c r="S45" s="571"/>
      <c r="T45" s="572"/>
      <c r="U45" s="47"/>
    </row>
    <row r="46" spans="1:31" ht="7.5" customHeight="1" x14ac:dyDescent="0.2">
      <c r="B46" s="47"/>
      <c r="C46" s="319"/>
      <c r="D46" s="319"/>
      <c r="E46" s="319"/>
      <c r="F46" s="319"/>
      <c r="G46" s="319"/>
      <c r="H46" s="319"/>
      <c r="I46" s="319"/>
      <c r="J46" s="319"/>
      <c r="K46" s="319"/>
      <c r="L46" s="52"/>
      <c r="M46" s="257"/>
      <c r="N46" s="257"/>
      <c r="O46" s="52"/>
      <c r="P46" s="320"/>
      <c r="Q46" s="320"/>
      <c r="R46" s="320"/>
      <c r="S46" s="320"/>
      <c r="T46" s="320"/>
      <c r="U46" s="47"/>
    </row>
    <row r="47" spans="1:31" ht="11.25" customHeight="1" x14ac:dyDescent="0.2">
      <c r="B47" s="47"/>
      <c r="C47" s="434" t="s">
        <v>216</v>
      </c>
      <c r="D47" s="47"/>
      <c r="E47" s="47"/>
      <c r="F47" s="47"/>
      <c r="G47" s="47"/>
      <c r="H47" s="47"/>
      <c r="I47" s="47"/>
      <c r="J47" s="47"/>
      <c r="K47" s="47"/>
      <c r="L47" s="47"/>
      <c r="M47" s="47"/>
      <c r="N47" s="47"/>
      <c r="O47" s="47"/>
      <c r="P47" s="47"/>
      <c r="Q47" s="47"/>
      <c r="R47" s="47"/>
      <c r="S47" s="47"/>
      <c r="T47" s="447" t="str">
        <f>'Foglio di base'!N43</f>
        <v>© medisuisse 2025</v>
      </c>
      <c r="U47" s="47"/>
    </row>
    <row r="48" spans="1:31" s="79" customFormat="1" ht="2.25" customHeight="1" x14ac:dyDescent="0.2">
      <c r="A48" s="4"/>
      <c r="B48" s="47"/>
      <c r="C48" s="47"/>
      <c r="D48" s="47"/>
      <c r="E48" s="47"/>
      <c r="F48" s="47"/>
      <c r="G48" s="47"/>
      <c r="H48" s="47"/>
      <c r="I48" s="47"/>
      <c r="J48" s="47"/>
      <c r="K48" s="47"/>
      <c r="L48" s="47"/>
      <c r="M48" s="47"/>
      <c r="N48" s="47"/>
      <c r="O48" s="47"/>
      <c r="P48" s="47"/>
      <c r="Q48" s="47"/>
      <c r="R48" s="47"/>
      <c r="S48" s="47"/>
      <c r="T48" s="47"/>
      <c r="U48" s="47"/>
      <c r="V48" s="114"/>
      <c r="W48" s="114"/>
      <c r="X48" s="114"/>
      <c r="Y48" s="114"/>
      <c r="Z48" s="114"/>
      <c r="AA48" s="114"/>
      <c r="AB48" s="115"/>
      <c r="AC48" s="115"/>
      <c r="AD48" s="114"/>
      <c r="AE48" s="127"/>
    </row>
    <row r="49" spans="1:29" s="127" customFormat="1" hidden="1" x14ac:dyDescent="0.2">
      <c r="A49" s="196"/>
      <c r="B49" s="196"/>
      <c r="C49" s="448" t="str">
        <f>K15</f>
        <v/>
      </c>
      <c r="D49" s="196"/>
      <c r="E49" s="196"/>
      <c r="F49" s="196"/>
      <c r="G49" s="196"/>
      <c r="H49" s="196"/>
      <c r="I49" s="196"/>
      <c r="J49" s="196"/>
      <c r="K49" s="196"/>
      <c r="L49" s="196"/>
      <c r="M49" s="196"/>
      <c r="N49" s="196"/>
      <c r="O49" s="196"/>
      <c r="P49" s="196"/>
      <c r="Q49" s="196"/>
      <c r="R49" s="196"/>
      <c r="S49" s="196"/>
      <c r="T49" s="196"/>
      <c r="U49" s="196"/>
      <c r="AB49" s="128"/>
      <c r="AC49" s="128"/>
    </row>
    <row r="50" spans="1:29" s="129" customFormat="1" ht="15" hidden="1" customHeight="1" x14ac:dyDescent="0.2">
      <c r="A50" s="414"/>
      <c r="B50" s="196"/>
      <c r="C50" s="196"/>
      <c r="D50" s="197" t="s">
        <v>24</v>
      </c>
      <c r="E50" s="196"/>
      <c r="F50" s="196"/>
      <c r="G50" s="198" t="s">
        <v>18</v>
      </c>
      <c r="H50" s="196"/>
      <c r="I50" s="196"/>
      <c r="J50" s="196"/>
      <c r="K50" s="196"/>
      <c r="L50" s="196"/>
      <c r="M50" s="196"/>
      <c r="N50" s="196"/>
      <c r="O50" s="196"/>
      <c r="P50" s="196"/>
      <c r="Q50" s="196"/>
      <c r="R50" s="196"/>
      <c r="S50" s="196"/>
      <c r="T50" s="196"/>
      <c r="U50" s="196"/>
      <c r="AB50" s="128"/>
      <c r="AC50" s="128"/>
    </row>
    <row r="51" spans="1:29" s="129" customFormat="1" ht="15" hidden="1" customHeight="1" x14ac:dyDescent="0.2">
      <c r="A51" s="414"/>
      <c r="B51" s="197"/>
      <c r="C51" s="199"/>
      <c r="D51" s="199"/>
      <c r="E51" s="199"/>
      <c r="F51" s="200"/>
      <c r="G51" s="200" t="e">
        <f>IF(W26=0,0,(E26+F26+G26))</f>
        <v>#VALUE!</v>
      </c>
      <c r="H51" s="200" t="e">
        <f>IF(G51&lt;1,0,1400*W26)</f>
        <v>#VALUE!</v>
      </c>
      <c r="I51" s="200" t="e">
        <f>IF((G51-H51)&lt;1,0,(G51-H51))</f>
        <v>#VALUE!</v>
      </c>
      <c r="J51" s="197"/>
      <c r="K51" s="200"/>
      <c r="L51" s="197"/>
      <c r="M51" s="200" t="e">
        <f>IF(W26=0,0,M26)</f>
        <v>#VALUE!</v>
      </c>
      <c r="N51" s="197"/>
      <c r="O51" s="197"/>
      <c r="P51" s="197"/>
      <c r="Q51" s="197"/>
      <c r="R51" s="197"/>
      <c r="S51" s="197"/>
      <c r="T51" s="197"/>
      <c r="U51" s="197"/>
      <c r="AB51" s="128"/>
      <c r="AC51" s="128"/>
    </row>
    <row r="52" spans="1:29" s="129" customFormat="1" ht="15" hidden="1" customHeight="1" x14ac:dyDescent="0.2">
      <c r="A52" s="414"/>
      <c r="B52" s="197"/>
      <c r="C52" s="127"/>
      <c r="D52" s="127"/>
      <c r="E52" s="127"/>
      <c r="F52" s="200"/>
      <c r="G52" s="200" t="e">
        <f t="shared" ref="G52:G62" si="11">IF(W27=0,0,(E27+F27+G27))</f>
        <v>#VALUE!</v>
      </c>
      <c r="H52" s="200" t="e">
        <f t="shared" ref="H52:H62" si="12">IF(G52&lt;1,0,1400*W27)</f>
        <v>#VALUE!</v>
      </c>
      <c r="I52" s="200" t="e">
        <f t="shared" ref="I52:I62" si="13">IF((G52-H52)&lt;1,0,(G52-H52))</f>
        <v>#VALUE!</v>
      </c>
      <c r="J52" s="197"/>
      <c r="K52" s="201"/>
      <c r="L52" s="202"/>
      <c r="M52" s="200" t="e">
        <f t="shared" ref="M52:M62" si="14">IF(W27=0,0,M27)</f>
        <v>#VALUE!</v>
      </c>
      <c r="N52" s="203"/>
      <c r="O52" s="197"/>
      <c r="P52" s="197"/>
      <c r="Q52" s="197"/>
      <c r="R52" s="197"/>
      <c r="S52" s="197"/>
      <c r="T52" s="197"/>
      <c r="U52" s="197"/>
      <c r="AB52" s="128"/>
      <c r="AC52" s="128"/>
    </row>
    <row r="53" spans="1:29" s="129" customFormat="1" ht="15" hidden="1" customHeight="1" x14ac:dyDescent="0.2">
      <c r="A53" s="414"/>
      <c r="B53" s="197"/>
      <c r="C53" s="127"/>
      <c r="D53" s="127"/>
      <c r="E53" s="127"/>
      <c r="F53" s="200"/>
      <c r="G53" s="200" t="e">
        <f t="shared" si="11"/>
        <v>#VALUE!</v>
      </c>
      <c r="H53" s="200" t="e">
        <f t="shared" si="12"/>
        <v>#VALUE!</v>
      </c>
      <c r="I53" s="200" t="e">
        <f t="shared" si="13"/>
        <v>#VALUE!</v>
      </c>
      <c r="J53" s="197"/>
      <c r="K53" s="201"/>
      <c r="L53" s="202"/>
      <c r="M53" s="200" t="e">
        <f t="shared" si="14"/>
        <v>#VALUE!</v>
      </c>
      <c r="N53" s="203"/>
      <c r="O53" s="197"/>
      <c r="P53" s="197"/>
      <c r="Q53" s="197"/>
      <c r="R53" s="197"/>
      <c r="S53" s="197"/>
      <c r="T53" s="197"/>
      <c r="U53" s="197"/>
      <c r="AB53" s="128"/>
      <c r="AC53" s="128"/>
    </row>
    <row r="54" spans="1:29" s="129" customFormat="1" ht="15" hidden="1" customHeight="1" x14ac:dyDescent="0.2">
      <c r="A54" s="414"/>
      <c r="B54" s="197"/>
      <c r="C54" s="127"/>
      <c r="D54" s="127" t="str">
        <f>MID($C$49,2,1)</f>
        <v/>
      </c>
      <c r="E54" s="127"/>
      <c r="F54" s="200"/>
      <c r="G54" s="200" t="e">
        <f t="shared" si="11"/>
        <v>#VALUE!</v>
      </c>
      <c r="H54" s="200" t="e">
        <f t="shared" si="12"/>
        <v>#VALUE!</v>
      </c>
      <c r="I54" s="200" t="e">
        <f t="shared" si="13"/>
        <v>#VALUE!</v>
      </c>
      <c r="J54" s="197"/>
      <c r="K54" s="201"/>
      <c r="L54" s="202"/>
      <c r="M54" s="200" t="e">
        <f t="shared" si="14"/>
        <v>#VALUE!</v>
      </c>
      <c r="N54" s="204"/>
      <c r="O54" s="197"/>
      <c r="P54" s="197"/>
      <c r="Q54" s="197"/>
      <c r="R54" s="197"/>
      <c r="S54" s="197"/>
      <c r="T54" s="197"/>
      <c r="U54" s="197"/>
      <c r="AB54" s="128"/>
      <c r="AC54" s="128"/>
    </row>
    <row r="55" spans="1:29" s="129" customFormat="1" ht="15" hidden="1" customHeight="1" x14ac:dyDescent="0.2">
      <c r="A55" s="414"/>
      <c r="B55" s="197"/>
      <c r="C55" s="127"/>
      <c r="D55" s="127"/>
      <c r="E55" s="127"/>
      <c r="F55" s="200"/>
      <c r="G55" s="200" t="e">
        <f t="shared" si="11"/>
        <v>#VALUE!</v>
      </c>
      <c r="H55" s="200" t="e">
        <f t="shared" si="12"/>
        <v>#VALUE!</v>
      </c>
      <c r="I55" s="200" t="e">
        <f t="shared" si="13"/>
        <v>#VALUE!</v>
      </c>
      <c r="J55" s="197"/>
      <c r="K55" s="201"/>
      <c r="L55" s="197"/>
      <c r="M55" s="200" t="e">
        <f t="shared" si="14"/>
        <v>#VALUE!</v>
      </c>
      <c r="N55" s="197"/>
      <c r="O55" s="197"/>
      <c r="P55" s="197"/>
      <c r="Q55" s="197"/>
      <c r="R55" s="197"/>
      <c r="S55" s="197"/>
      <c r="T55" s="197"/>
      <c r="U55" s="197"/>
      <c r="AB55" s="128"/>
      <c r="AC55" s="128"/>
    </row>
    <row r="56" spans="1:29" s="129" customFormat="1" ht="15" hidden="1" customHeight="1" x14ac:dyDescent="0.2">
      <c r="A56" s="414"/>
      <c r="B56" s="197"/>
      <c r="C56" s="127"/>
      <c r="D56" s="127"/>
      <c r="E56" s="127"/>
      <c r="F56" s="200"/>
      <c r="G56" s="200" t="e">
        <f t="shared" si="11"/>
        <v>#VALUE!</v>
      </c>
      <c r="H56" s="200" t="e">
        <f t="shared" si="12"/>
        <v>#VALUE!</v>
      </c>
      <c r="I56" s="200" t="e">
        <f t="shared" si="13"/>
        <v>#VALUE!</v>
      </c>
      <c r="J56" s="197"/>
      <c r="K56" s="201"/>
      <c r="L56" s="197"/>
      <c r="M56" s="200" t="e">
        <f t="shared" si="14"/>
        <v>#VALUE!</v>
      </c>
      <c r="N56" s="197"/>
      <c r="O56" s="197"/>
      <c r="P56" s="197"/>
      <c r="Q56" s="197"/>
      <c r="R56" s="197"/>
      <c r="S56" s="197"/>
      <c r="T56" s="197"/>
      <c r="U56" s="197"/>
      <c r="AB56" s="128"/>
      <c r="AC56" s="128"/>
    </row>
    <row r="57" spans="1:29" s="129" customFormat="1" ht="15" hidden="1" customHeight="1" x14ac:dyDescent="0.2">
      <c r="A57" s="414"/>
      <c r="B57" s="197"/>
      <c r="C57" s="127"/>
      <c r="D57" s="127"/>
      <c r="E57" s="127"/>
      <c r="F57" s="200"/>
      <c r="G57" s="200" t="e">
        <f t="shared" si="11"/>
        <v>#VALUE!</v>
      </c>
      <c r="H57" s="200" t="e">
        <f t="shared" si="12"/>
        <v>#VALUE!</v>
      </c>
      <c r="I57" s="200" t="e">
        <f t="shared" si="13"/>
        <v>#VALUE!</v>
      </c>
      <c r="J57" s="197"/>
      <c r="K57" s="201"/>
      <c r="L57" s="197"/>
      <c r="M57" s="200" t="e">
        <f t="shared" si="14"/>
        <v>#VALUE!</v>
      </c>
      <c r="N57" s="197"/>
      <c r="O57" s="197"/>
      <c r="P57" s="197"/>
      <c r="Q57" s="197"/>
      <c r="R57" s="197"/>
      <c r="S57" s="197"/>
      <c r="T57" s="197"/>
      <c r="U57" s="197"/>
      <c r="AB57" s="128"/>
      <c r="AC57" s="128"/>
    </row>
    <row r="58" spans="1:29" s="129" customFormat="1" ht="15" hidden="1" customHeight="1" x14ac:dyDescent="0.2">
      <c r="A58" s="414"/>
      <c r="B58" s="197"/>
      <c r="C58" s="127"/>
      <c r="D58" s="127"/>
      <c r="E58" s="127"/>
      <c r="F58" s="200"/>
      <c r="G58" s="200" t="e">
        <f t="shared" si="11"/>
        <v>#VALUE!</v>
      </c>
      <c r="H58" s="200" t="e">
        <f t="shared" si="12"/>
        <v>#VALUE!</v>
      </c>
      <c r="I58" s="200" t="e">
        <f t="shared" si="13"/>
        <v>#VALUE!</v>
      </c>
      <c r="J58" s="197"/>
      <c r="K58" s="201"/>
      <c r="L58" s="197"/>
      <c r="M58" s="200" t="e">
        <f t="shared" si="14"/>
        <v>#VALUE!</v>
      </c>
      <c r="N58" s="197"/>
      <c r="O58" s="197"/>
      <c r="P58" s="197"/>
      <c r="Q58" s="197"/>
      <c r="R58" s="197"/>
      <c r="S58" s="197"/>
      <c r="T58" s="197"/>
      <c r="U58" s="197"/>
      <c r="AB58" s="128"/>
      <c r="AC58" s="128"/>
    </row>
    <row r="59" spans="1:29" s="129" customFormat="1" ht="15" hidden="1" customHeight="1" x14ac:dyDescent="0.2">
      <c r="A59" s="414"/>
      <c r="B59" s="197"/>
      <c r="C59" s="127"/>
      <c r="D59" s="127"/>
      <c r="E59" s="127"/>
      <c r="F59" s="200"/>
      <c r="G59" s="200" t="e">
        <f t="shared" si="11"/>
        <v>#VALUE!</v>
      </c>
      <c r="H59" s="200" t="e">
        <f t="shared" si="12"/>
        <v>#VALUE!</v>
      </c>
      <c r="I59" s="200" t="e">
        <f t="shared" si="13"/>
        <v>#VALUE!</v>
      </c>
      <c r="J59" s="197"/>
      <c r="K59" s="201"/>
      <c r="L59" s="197"/>
      <c r="M59" s="200" t="e">
        <f t="shared" si="14"/>
        <v>#VALUE!</v>
      </c>
      <c r="N59" s="197"/>
      <c r="O59" s="197"/>
      <c r="P59" s="197"/>
      <c r="Q59" s="197"/>
      <c r="R59" s="197"/>
      <c r="S59" s="197"/>
      <c r="T59" s="197"/>
      <c r="U59" s="197"/>
      <c r="AB59" s="128"/>
      <c r="AC59" s="128"/>
    </row>
    <row r="60" spans="1:29" s="129" customFormat="1" ht="15" hidden="1" customHeight="1" x14ac:dyDescent="0.2">
      <c r="A60" s="414"/>
      <c r="B60" s="197"/>
      <c r="C60" s="127"/>
      <c r="D60" s="127"/>
      <c r="E60" s="127"/>
      <c r="F60" s="200"/>
      <c r="G60" s="200" t="e">
        <f t="shared" si="11"/>
        <v>#VALUE!</v>
      </c>
      <c r="H60" s="200" t="e">
        <f t="shared" si="12"/>
        <v>#VALUE!</v>
      </c>
      <c r="I60" s="200" t="e">
        <f t="shared" si="13"/>
        <v>#VALUE!</v>
      </c>
      <c r="J60" s="197"/>
      <c r="K60" s="201"/>
      <c r="L60" s="197"/>
      <c r="M60" s="200" t="e">
        <f t="shared" si="14"/>
        <v>#VALUE!</v>
      </c>
      <c r="N60" s="197"/>
      <c r="O60" s="197"/>
      <c r="P60" s="197"/>
      <c r="Q60" s="197"/>
      <c r="R60" s="197"/>
      <c r="S60" s="197"/>
      <c r="T60" s="197"/>
      <c r="U60" s="197"/>
      <c r="AB60" s="128"/>
      <c r="AC60" s="128"/>
    </row>
    <row r="61" spans="1:29" s="129" customFormat="1" ht="15" hidden="1" customHeight="1" x14ac:dyDescent="0.2">
      <c r="A61" s="414"/>
      <c r="B61" s="197"/>
      <c r="C61" s="127"/>
      <c r="D61" s="127"/>
      <c r="E61" s="127"/>
      <c r="F61" s="200"/>
      <c r="G61" s="200" t="e">
        <f t="shared" si="11"/>
        <v>#VALUE!</v>
      </c>
      <c r="H61" s="200" t="e">
        <f t="shared" si="12"/>
        <v>#VALUE!</v>
      </c>
      <c r="I61" s="200" t="e">
        <f t="shared" si="13"/>
        <v>#VALUE!</v>
      </c>
      <c r="J61" s="197"/>
      <c r="K61" s="201"/>
      <c r="L61" s="197"/>
      <c r="M61" s="200" t="e">
        <f t="shared" si="14"/>
        <v>#VALUE!</v>
      </c>
      <c r="N61" s="197"/>
      <c r="O61" s="197"/>
      <c r="P61" s="197"/>
      <c r="Q61" s="197"/>
      <c r="R61" s="197"/>
      <c r="S61" s="197"/>
      <c r="T61" s="197"/>
      <c r="U61" s="197"/>
      <c r="AB61" s="128"/>
      <c r="AC61" s="128"/>
    </row>
    <row r="62" spans="1:29" s="129" customFormat="1" ht="15" hidden="1" customHeight="1" x14ac:dyDescent="0.2">
      <c r="A62" s="414"/>
      <c r="B62" s="197"/>
      <c r="C62" s="127"/>
      <c r="D62" s="127"/>
      <c r="E62" s="127"/>
      <c r="F62" s="200"/>
      <c r="G62" s="200" t="e">
        <f t="shared" si="11"/>
        <v>#VALUE!</v>
      </c>
      <c r="H62" s="200" t="e">
        <f t="shared" si="12"/>
        <v>#VALUE!</v>
      </c>
      <c r="I62" s="200" t="e">
        <f t="shared" si="13"/>
        <v>#VALUE!</v>
      </c>
      <c r="J62" s="197"/>
      <c r="K62" s="201"/>
      <c r="L62" s="197"/>
      <c r="M62" s="200" t="e">
        <f t="shared" si="14"/>
        <v>#VALUE!</v>
      </c>
      <c r="N62" s="197"/>
      <c r="O62" s="197"/>
      <c r="P62" s="197"/>
      <c r="Q62" s="197"/>
      <c r="R62" s="197"/>
      <c r="S62" s="197"/>
      <c r="T62" s="197"/>
      <c r="U62" s="197"/>
      <c r="AB62" s="128"/>
      <c r="AC62" s="128"/>
    </row>
    <row r="63" spans="1:29" s="129" customFormat="1" ht="15" hidden="1" customHeight="1" x14ac:dyDescent="0.2">
      <c r="A63" s="414"/>
      <c r="B63" s="197"/>
      <c r="C63" s="127"/>
      <c r="D63" s="127"/>
      <c r="E63" s="127"/>
      <c r="F63" s="197"/>
      <c r="G63" s="200" t="e">
        <f>SUM(G51:G62)</f>
        <v>#VALUE!</v>
      </c>
      <c r="H63" s="200" t="e">
        <f>SUM(H51:H62)</f>
        <v>#VALUE!</v>
      </c>
      <c r="I63" s="200" t="e">
        <f>SUM(I51:I62)</f>
        <v>#VALUE!</v>
      </c>
      <c r="J63" s="197"/>
      <c r="K63" s="201"/>
      <c r="L63" s="197"/>
      <c r="M63" s="200" t="e">
        <f>SUM(M51:M62)</f>
        <v>#VALUE!</v>
      </c>
      <c r="N63" s="197" t="s">
        <v>20</v>
      </c>
      <c r="O63" s="197"/>
      <c r="P63" s="197"/>
      <c r="Q63" s="197"/>
      <c r="R63" s="197"/>
      <c r="S63" s="197"/>
      <c r="T63" s="197"/>
      <c r="U63" s="197"/>
      <c r="AB63" s="128"/>
      <c r="AC63" s="128"/>
    </row>
    <row r="64" spans="1:29" s="129" customFormat="1" ht="15" hidden="1" customHeight="1" x14ac:dyDescent="0.2">
      <c r="A64" s="414"/>
      <c r="B64" s="197"/>
      <c r="C64" s="127"/>
      <c r="D64" s="127"/>
      <c r="E64" s="127"/>
      <c r="F64" s="197"/>
      <c r="G64" s="200"/>
      <c r="H64" s="197" t="e">
        <f>H63/1400</f>
        <v>#VALUE!</v>
      </c>
      <c r="I64" s="201" t="e">
        <f>IF((G63-H63)&lt;0,0,(G63-H63))</f>
        <v>#VALUE!</v>
      </c>
      <c r="J64" s="197"/>
      <c r="K64" s="201"/>
      <c r="L64" s="197"/>
      <c r="M64" s="200" t="e">
        <f>I64*'Foglio di base'!AH11%</f>
        <v>#VALUE!</v>
      </c>
      <c r="N64" s="197" t="s">
        <v>21</v>
      </c>
      <c r="O64" s="197"/>
      <c r="P64" s="197"/>
      <c r="Q64" s="197"/>
      <c r="R64" s="197"/>
      <c r="S64" s="197"/>
      <c r="T64" s="197"/>
      <c r="U64" s="197"/>
      <c r="AB64" s="128"/>
      <c r="AC64" s="128"/>
    </row>
    <row r="65" spans="1:29" s="127" customFormat="1" hidden="1" x14ac:dyDescent="0.2">
      <c r="A65" s="415"/>
      <c r="B65" s="197"/>
      <c r="F65" s="197"/>
      <c r="G65" s="197"/>
      <c r="H65" s="197"/>
      <c r="I65" s="201"/>
      <c r="J65" s="197"/>
      <c r="K65" s="197"/>
      <c r="L65" s="197"/>
      <c r="M65" s="200" t="e">
        <f>ROUND((M64-M63)/5,2)*5</f>
        <v>#VALUE!</v>
      </c>
      <c r="N65" s="197" t="s">
        <v>23</v>
      </c>
      <c r="O65" s="197"/>
      <c r="P65" s="197"/>
      <c r="Q65" s="197"/>
      <c r="R65" s="197"/>
      <c r="S65" s="197"/>
      <c r="T65" s="197"/>
      <c r="U65" s="197"/>
      <c r="AB65" s="128"/>
      <c r="AC65" s="128"/>
    </row>
    <row r="66" spans="1:29" s="127" customFormat="1" hidden="1" x14ac:dyDescent="0.2">
      <c r="A66" s="415"/>
      <c r="B66" s="196"/>
      <c r="F66" s="196"/>
      <c r="G66" s="196"/>
      <c r="H66" s="196"/>
      <c r="I66" s="196"/>
      <c r="J66" s="196"/>
      <c r="K66" s="196"/>
      <c r="L66" s="196"/>
      <c r="M66" s="196"/>
      <c r="N66" s="196"/>
      <c r="O66" s="196"/>
      <c r="P66" s="196"/>
      <c r="Q66" s="196"/>
      <c r="R66" s="196"/>
      <c r="S66" s="196"/>
      <c r="T66" s="196"/>
      <c r="U66" s="196"/>
      <c r="AB66" s="128"/>
      <c r="AC66" s="128"/>
    </row>
    <row r="67" spans="1:29" s="129" customFormat="1" ht="15" hidden="1" customHeight="1" x14ac:dyDescent="0.2">
      <c r="A67" s="414"/>
      <c r="B67" s="196"/>
      <c r="C67" s="127"/>
      <c r="D67" s="127"/>
      <c r="E67" s="127"/>
      <c r="F67" s="196"/>
      <c r="G67" s="198" t="s">
        <v>18</v>
      </c>
      <c r="H67" s="198" t="s">
        <v>27</v>
      </c>
      <c r="I67" s="196"/>
      <c r="J67" s="196"/>
      <c r="K67" s="196"/>
      <c r="L67" s="196"/>
      <c r="M67" s="196"/>
      <c r="N67" s="196"/>
      <c r="O67" s="196"/>
      <c r="P67" s="196"/>
      <c r="Q67" s="196"/>
      <c r="R67" s="196"/>
      <c r="S67" s="196"/>
      <c r="T67" s="196"/>
      <c r="U67" s="196"/>
      <c r="AB67" s="128"/>
      <c r="AC67" s="128"/>
    </row>
    <row r="68" spans="1:29" s="129" customFormat="1" ht="15" hidden="1" customHeight="1" x14ac:dyDescent="0.2">
      <c r="A68" s="414"/>
      <c r="B68" s="197"/>
      <c r="C68" s="127"/>
      <c r="D68" s="127"/>
      <c r="E68" s="127"/>
      <c r="F68" s="200"/>
      <c r="G68" s="200" t="e">
        <f>IF(W26=1,0,(E26+F26+G26))</f>
        <v>#VALUE!</v>
      </c>
      <c r="H68" s="205" t="e">
        <f>IF(G68&gt;0,1,0)</f>
        <v>#VALUE!</v>
      </c>
      <c r="I68" s="200" t="e">
        <f>G68</f>
        <v>#VALUE!</v>
      </c>
      <c r="J68" s="197"/>
      <c r="K68" s="200"/>
      <c r="L68" s="197"/>
      <c r="M68" s="200" t="e">
        <f>I68*1.1%</f>
        <v>#VALUE!</v>
      </c>
      <c r="N68" s="197"/>
      <c r="O68" s="197"/>
      <c r="P68" s="197"/>
      <c r="Q68" s="197"/>
      <c r="R68" s="197"/>
      <c r="S68" s="197"/>
      <c r="T68" s="197"/>
      <c r="U68" s="197"/>
      <c r="AB68" s="128"/>
      <c r="AC68" s="128"/>
    </row>
    <row r="69" spans="1:29" s="129" customFormat="1" ht="15" hidden="1" customHeight="1" x14ac:dyDescent="0.2">
      <c r="A69" s="414"/>
      <c r="B69" s="197"/>
      <c r="C69" s="127"/>
      <c r="D69" s="127"/>
      <c r="E69" s="127"/>
      <c r="F69" s="200"/>
      <c r="G69" s="200" t="e">
        <f t="shared" ref="G69:G79" si="15">IF(W27=1,0,(E27+F27+G27))</f>
        <v>#VALUE!</v>
      </c>
      <c r="H69" s="205" t="e">
        <f t="shared" ref="H69:H79" si="16">IF(G69&gt;0,1,0)</f>
        <v>#VALUE!</v>
      </c>
      <c r="I69" s="200" t="e">
        <f t="shared" ref="I69:I79" si="17">G69</f>
        <v>#VALUE!</v>
      </c>
      <c r="J69" s="197"/>
      <c r="K69" s="201"/>
      <c r="L69" s="202"/>
      <c r="M69" s="200" t="e">
        <f t="shared" ref="M69:M79" si="18">I69*1.1%</f>
        <v>#VALUE!</v>
      </c>
      <c r="N69" s="203"/>
      <c r="O69" s="197"/>
      <c r="P69" s="197"/>
      <c r="Q69" s="197"/>
      <c r="R69" s="197"/>
      <c r="S69" s="197"/>
      <c r="T69" s="197"/>
      <c r="U69" s="197"/>
      <c r="AB69" s="128"/>
      <c r="AC69" s="128"/>
    </row>
    <row r="70" spans="1:29" s="129" customFormat="1" ht="15" hidden="1" customHeight="1" x14ac:dyDescent="0.2">
      <c r="A70" s="414"/>
      <c r="B70" s="197"/>
      <c r="C70" s="127"/>
      <c r="D70" s="127"/>
      <c r="E70" s="127"/>
      <c r="F70" s="200"/>
      <c r="G70" s="200" t="e">
        <f t="shared" si="15"/>
        <v>#VALUE!</v>
      </c>
      <c r="H70" s="205" t="e">
        <f t="shared" si="16"/>
        <v>#VALUE!</v>
      </c>
      <c r="I70" s="200" t="e">
        <f t="shared" si="17"/>
        <v>#VALUE!</v>
      </c>
      <c r="J70" s="197"/>
      <c r="K70" s="201"/>
      <c r="L70" s="202"/>
      <c r="M70" s="200" t="e">
        <f t="shared" si="18"/>
        <v>#VALUE!</v>
      </c>
      <c r="N70" s="203"/>
      <c r="O70" s="197"/>
      <c r="P70" s="197"/>
      <c r="Q70" s="197"/>
      <c r="R70" s="197"/>
      <c r="S70" s="197"/>
      <c r="T70" s="197"/>
      <c r="U70" s="197"/>
      <c r="AB70" s="128"/>
      <c r="AC70" s="128"/>
    </row>
    <row r="71" spans="1:29" s="129" customFormat="1" ht="15" hidden="1" customHeight="1" x14ac:dyDescent="0.2">
      <c r="A71" s="414"/>
      <c r="B71" s="197"/>
      <c r="C71" s="127"/>
      <c r="D71" s="127"/>
      <c r="E71" s="127"/>
      <c r="F71" s="200"/>
      <c r="G71" s="200" t="e">
        <f t="shared" si="15"/>
        <v>#VALUE!</v>
      </c>
      <c r="H71" s="205" t="e">
        <f t="shared" si="16"/>
        <v>#VALUE!</v>
      </c>
      <c r="I71" s="200" t="e">
        <f t="shared" si="17"/>
        <v>#VALUE!</v>
      </c>
      <c r="J71" s="197"/>
      <c r="K71" s="201"/>
      <c r="L71" s="202"/>
      <c r="M71" s="200" t="e">
        <f t="shared" si="18"/>
        <v>#VALUE!</v>
      </c>
      <c r="N71" s="204"/>
      <c r="O71" s="197"/>
      <c r="P71" s="197"/>
      <c r="Q71" s="197"/>
      <c r="R71" s="197"/>
      <c r="S71" s="197"/>
      <c r="T71" s="197"/>
      <c r="U71" s="197"/>
      <c r="AB71" s="128"/>
      <c r="AC71" s="128"/>
    </row>
    <row r="72" spans="1:29" s="129" customFormat="1" ht="15" hidden="1" customHeight="1" x14ac:dyDescent="0.2">
      <c r="A72" s="414"/>
      <c r="B72" s="197"/>
      <c r="C72" s="127"/>
      <c r="D72" s="127"/>
      <c r="E72" s="127"/>
      <c r="F72" s="200"/>
      <c r="G72" s="200" t="e">
        <f t="shared" si="15"/>
        <v>#VALUE!</v>
      </c>
      <c r="H72" s="205" t="e">
        <f t="shared" si="16"/>
        <v>#VALUE!</v>
      </c>
      <c r="I72" s="200" t="e">
        <f t="shared" si="17"/>
        <v>#VALUE!</v>
      </c>
      <c r="J72" s="197"/>
      <c r="K72" s="201"/>
      <c r="L72" s="197"/>
      <c r="M72" s="200" t="e">
        <f t="shared" si="18"/>
        <v>#VALUE!</v>
      </c>
      <c r="N72" s="197"/>
      <c r="O72" s="197"/>
      <c r="P72" s="197"/>
      <c r="Q72" s="197"/>
      <c r="R72" s="197"/>
      <c r="S72" s="197"/>
      <c r="T72" s="197"/>
      <c r="U72" s="197"/>
      <c r="AB72" s="128"/>
      <c r="AC72" s="128"/>
    </row>
    <row r="73" spans="1:29" s="129" customFormat="1" ht="15" hidden="1" customHeight="1" x14ac:dyDescent="0.2">
      <c r="A73" s="414"/>
      <c r="B73" s="197"/>
      <c r="C73" s="127"/>
      <c r="D73" s="127"/>
      <c r="E73" s="127"/>
      <c r="F73" s="200"/>
      <c r="G73" s="200" t="e">
        <f t="shared" si="15"/>
        <v>#VALUE!</v>
      </c>
      <c r="H73" s="205" t="e">
        <f t="shared" si="16"/>
        <v>#VALUE!</v>
      </c>
      <c r="I73" s="200" t="e">
        <f t="shared" si="17"/>
        <v>#VALUE!</v>
      </c>
      <c r="J73" s="197"/>
      <c r="K73" s="201"/>
      <c r="L73" s="197"/>
      <c r="M73" s="200" t="e">
        <f t="shared" si="18"/>
        <v>#VALUE!</v>
      </c>
      <c r="N73" s="197"/>
      <c r="O73" s="197"/>
      <c r="P73" s="197"/>
      <c r="Q73" s="197"/>
      <c r="R73" s="197"/>
      <c r="S73" s="197"/>
      <c r="T73" s="197"/>
      <c r="U73" s="197"/>
      <c r="AB73" s="128"/>
      <c r="AC73" s="128"/>
    </row>
    <row r="74" spans="1:29" s="129" customFormat="1" ht="15" hidden="1" customHeight="1" x14ac:dyDescent="0.2">
      <c r="A74" s="414"/>
      <c r="B74" s="197"/>
      <c r="C74" s="127"/>
      <c r="D74" s="127"/>
      <c r="E74" s="127"/>
      <c r="F74" s="200"/>
      <c r="G74" s="200" t="e">
        <f t="shared" si="15"/>
        <v>#VALUE!</v>
      </c>
      <c r="H74" s="205" t="e">
        <f t="shared" si="16"/>
        <v>#VALUE!</v>
      </c>
      <c r="I74" s="200" t="e">
        <f t="shared" si="17"/>
        <v>#VALUE!</v>
      </c>
      <c r="J74" s="197"/>
      <c r="K74" s="201"/>
      <c r="L74" s="197"/>
      <c r="M74" s="200" t="e">
        <f t="shared" si="18"/>
        <v>#VALUE!</v>
      </c>
      <c r="N74" s="197"/>
      <c r="O74" s="197"/>
      <c r="P74" s="197"/>
      <c r="Q74" s="197"/>
      <c r="R74" s="197"/>
      <c r="S74" s="197"/>
      <c r="T74" s="197"/>
      <c r="U74" s="197"/>
      <c r="AB74" s="128"/>
      <c r="AC74" s="128"/>
    </row>
    <row r="75" spans="1:29" s="129" customFormat="1" ht="15" hidden="1" customHeight="1" x14ac:dyDescent="0.2">
      <c r="A75" s="414"/>
      <c r="B75" s="197"/>
      <c r="C75" s="127"/>
      <c r="D75" s="127"/>
      <c r="E75" s="127"/>
      <c r="F75" s="200"/>
      <c r="G75" s="200" t="e">
        <f t="shared" si="15"/>
        <v>#VALUE!</v>
      </c>
      <c r="H75" s="205" t="e">
        <f t="shared" si="16"/>
        <v>#VALUE!</v>
      </c>
      <c r="I75" s="200" t="e">
        <f t="shared" si="17"/>
        <v>#VALUE!</v>
      </c>
      <c r="J75" s="197"/>
      <c r="K75" s="201"/>
      <c r="L75" s="197"/>
      <c r="M75" s="200" t="e">
        <f t="shared" si="18"/>
        <v>#VALUE!</v>
      </c>
      <c r="N75" s="197"/>
      <c r="O75" s="197"/>
      <c r="P75" s="197"/>
      <c r="Q75" s="197"/>
      <c r="R75" s="197"/>
      <c r="S75" s="197"/>
      <c r="T75" s="197"/>
      <c r="U75" s="197"/>
      <c r="AB75" s="128"/>
      <c r="AC75" s="128"/>
    </row>
    <row r="76" spans="1:29" s="129" customFormat="1" ht="15" hidden="1" customHeight="1" x14ac:dyDescent="0.2">
      <c r="A76" s="414"/>
      <c r="B76" s="197"/>
      <c r="C76" s="127"/>
      <c r="D76" s="127"/>
      <c r="E76" s="127"/>
      <c r="F76" s="200"/>
      <c r="G76" s="200" t="e">
        <f t="shared" si="15"/>
        <v>#VALUE!</v>
      </c>
      <c r="H76" s="205" t="e">
        <f t="shared" si="16"/>
        <v>#VALUE!</v>
      </c>
      <c r="I76" s="200" t="e">
        <f t="shared" si="17"/>
        <v>#VALUE!</v>
      </c>
      <c r="J76" s="197"/>
      <c r="K76" s="201"/>
      <c r="L76" s="197"/>
      <c r="M76" s="200" t="e">
        <f t="shared" si="18"/>
        <v>#VALUE!</v>
      </c>
      <c r="N76" s="197"/>
      <c r="O76" s="197"/>
      <c r="P76" s="197"/>
      <c r="Q76" s="197"/>
      <c r="R76" s="197"/>
      <c r="S76" s="197"/>
      <c r="T76" s="197"/>
      <c r="U76" s="197"/>
      <c r="AB76" s="128"/>
      <c r="AC76" s="128"/>
    </row>
    <row r="77" spans="1:29" s="129" customFormat="1" ht="15" hidden="1" customHeight="1" x14ac:dyDescent="0.2">
      <c r="A77" s="414"/>
      <c r="B77" s="197"/>
      <c r="C77" s="127"/>
      <c r="D77" s="127"/>
      <c r="E77" s="127"/>
      <c r="F77" s="200"/>
      <c r="G77" s="200" t="e">
        <f t="shared" si="15"/>
        <v>#VALUE!</v>
      </c>
      <c r="H77" s="205" t="e">
        <f t="shared" si="16"/>
        <v>#VALUE!</v>
      </c>
      <c r="I77" s="200" t="e">
        <f t="shared" si="17"/>
        <v>#VALUE!</v>
      </c>
      <c r="J77" s="197"/>
      <c r="K77" s="201"/>
      <c r="L77" s="197"/>
      <c r="M77" s="200" t="e">
        <f t="shared" si="18"/>
        <v>#VALUE!</v>
      </c>
      <c r="N77" s="197"/>
      <c r="O77" s="197"/>
      <c r="P77" s="197"/>
      <c r="Q77" s="197"/>
      <c r="R77" s="197"/>
      <c r="S77" s="197"/>
      <c r="T77" s="197"/>
      <c r="U77" s="197"/>
      <c r="AB77" s="128"/>
      <c r="AC77" s="128"/>
    </row>
    <row r="78" spans="1:29" s="129" customFormat="1" ht="15" hidden="1" customHeight="1" x14ac:dyDescent="0.2">
      <c r="A78" s="414"/>
      <c r="B78" s="197"/>
      <c r="C78" s="127"/>
      <c r="D78" s="127"/>
      <c r="E78" s="127"/>
      <c r="F78" s="200"/>
      <c r="G78" s="200" t="e">
        <f t="shared" si="15"/>
        <v>#VALUE!</v>
      </c>
      <c r="H78" s="205" t="e">
        <f t="shared" si="16"/>
        <v>#VALUE!</v>
      </c>
      <c r="I78" s="200" t="e">
        <f t="shared" si="17"/>
        <v>#VALUE!</v>
      </c>
      <c r="J78" s="197"/>
      <c r="K78" s="201"/>
      <c r="L78" s="197"/>
      <c r="M78" s="200" t="e">
        <f t="shared" si="18"/>
        <v>#VALUE!</v>
      </c>
      <c r="N78" s="197"/>
      <c r="O78" s="197"/>
      <c r="P78" s="197"/>
      <c r="Q78" s="197"/>
      <c r="R78" s="197"/>
      <c r="S78" s="197"/>
      <c r="T78" s="197"/>
      <c r="U78" s="197"/>
      <c r="AB78" s="128"/>
      <c r="AC78" s="128"/>
    </row>
    <row r="79" spans="1:29" s="129" customFormat="1" ht="15" hidden="1" customHeight="1" x14ac:dyDescent="0.2">
      <c r="A79" s="414"/>
      <c r="B79" s="197"/>
      <c r="C79" s="127"/>
      <c r="D79" s="127"/>
      <c r="E79" s="127"/>
      <c r="F79" s="200"/>
      <c r="G79" s="200" t="e">
        <f t="shared" si="15"/>
        <v>#VALUE!</v>
      </c>
      <c r="H79" s="205" t="e">
        <f t="shared" si="16"/>
        <v>#VALUE!</v>
      </c>
      <c r="I79" s="200" t="e">
        <f t="shared" si="17"/>
        <v>#VALUE!</v>
      </c>
      <c r="J79" s="197"/>
      <c r="K79" s="201"/>
      <c r="L79" s="197"/>
      <c r="M79" s="200" t="e">
        <f t="shared" si="18"/>
        <v>#VALUE!</v>
      </c>
      <c r="N79" s="197"/>
      <c r="O79" s="197"/>
      <c r="P79" s="197"/>
      <c r="Q79" s="197"/>
      <c r="R79" s="197"/>
      <c r="S79" s="197"/>
      <c r="T79" s="197"/>
      <c r="U79" s="197"/>
      <c r="AB79" s="128"/>
      <c r="AC79" s="128"/>
    </row>
    <row r="80" spans="1:29" s="129" customFormat="1" ht="15" hidden="1" customHeight="1" x14ac:dyDescent="0.2">
      <c r="A80" s="414"/>
      <c r="B80" s="197"/>
      <c r="C80" s="127"/>
      <c r="D80" s="127"/>
      <c r="E80" s="127"/>
      <c r="F80" s="197"/>
      <c r="G80" s="200"/>
      <c r="H80" s="205"/>
      <c r="I80" s="200" t="e">
        <f>SUM(I68:I79)</f>
        <v>#VALUE!</v>
      </c>
      <c r="J80" s="197"/>
      <c r="K80" s="201"/>
      <c r="L80" s="197"/>
      <c r="M80" s="200" t="e">
        <f>SUM(M68:M79)</f>
        <v>#VALUE!</v>
      </c>
      <c r="N80" s="197" t="s">
        <v>25</v>
      </c>
      <c r="O80" s="197"/>
      <c r="P80" s="197"/>
      <c r="Q80" s="197"/>
      <c r="R80" s="197"/>
      <c r="S80" s="197"/>
      <c r="T80" s="197"/>
      <c r="U80" s="197"/>
      <c r="AB80" s="128"/>
      <c r="AC80" s="128"/>
    </row>
    <row r="81" spans="1:29" s="129" customFormat="1" ht="15" hidden="1" customHeight="1" x14ac:dyDescent="0.2">
      <c r="A81" s="414"/>
      <c r="B81" s="197"/>
      <c r="C81" s="127"/>
      <c r="D81" s="127"/>
      <c r="E81" s="127"/>
      <c r="F81" s="197"/>
      <c r="G81" s="200"/>
      <c r="H81" s="205" t="e">
        <f>SUM(H68:H79)</f>
        <v>#VALUE!</v>
      </c>
      <c r="I81" s="200" t="e">
        <f>148200/12*H81</f>
        <v>#VALUE!</v>
      </c>
      <c r="J81" s="197" t="s">
        <v>28</v>
      </c>
      <c r="K81" s="201"/>
      <c r="L81" s="197"/>
      <c r="M81" s="200" t="e">
        <f>I81*1.1%</f>
        <v>#VALUE!</v>
      </c>
      <c r="N81" s="197" t="s">
        <v>26</v>
      </c>
      <c r="O81" s="197"/>
      <c r="P81" s="197"/>
      <c r="Q81" s="197"/>
      <c r="R81" s="197"/>
      <c r="S81" s="197"/>
      <c r="T81" s="197"/>
      <c r="U81" s="197"/>
      <c r="AB81" s="128"/>
      <c r="AC81" s="128"/>
    </row>
    <row r="82" spans="1:29" s="127" customFormat="1" hidden="1" x14ac:dyDescent="0.2">
      <c r="A82" s="415"/>
      <c r="B82" s="197"/>
      <c r="F82" s="197"/>
      <c r="G82" s="197"/>
      <c r="H82" s="129"/>
      <c r="I82" s="201"/>
      <c r="J82" s="197"/>
      <c r="K82" s="197"/>
      <c r="L82" s="197"/>
      <c r="M82" s="200" t="e">
        <f>ROUND((M81-M80)/5,2)*5</f>
        <v>#VALUE!</v>
      </c>
      <c r="N82" s="197" t="s">
        <v>22</v>
      </c>
      <c r="O82" s="197"/>
      <c r="P82" s="197"/>
      <c r="Q82" s="197"/>
      <c r="R82" s="197"/>
      <c r="S82" s="197"/>
      <c r="T82" s="197"/>
      <c r="U82" s="197"/>
      <c r="AB82" s="128"/>
      <c r="AC82" s="128"/>
    </row>
    <row r="83" spans="1:29" s="127" customFormat="1" x14ac:dyDescent="0.2">
      <c r="A83" s="196"/>
      <c r="B83" s="196"/>
      <c r="F83" s="196"/>
      <c r="G83" s="196"/>
      <c r="H83" s="196"/>
      <c r="I83" s="196"/>
      <c r="J83" s="196"/>
      <c r="K83" s="196"/>
      <c r="L83" s="196"/>
      <c r="M83" s="196"/>
      <c r="N83" s="196"/>
      <c r="O83" s="196"/>
      <c r="P83" s="196"/>
      <c r="Q83" s="196"/>
      <c r="R83" s="196"/>
      <c r="AB83" s="128"/>
      <c r="AC83" s="128"/>
    </row>
    <row r="84" spans="1:29" s="127" customFormat="1" x14ac:dyDescent="0.2">
      <c r="A84" s="196"/>
      <c r="B84" s="196"/>
      <c r="F84" s="196"/>
      <c r="G84" s="196"/>
      <c r="H84" s="196"/>
      <c r="I84" s="196"/>
      <c r="J84" s="196"/>
      <c r="K84" s="196"/>
      <c r="L84" s="196"/>
      <c r="M84" s="196"/>
      <c r="N84" s="196"/>
      <c r="O84" s="196"/>
      <c r="P84" s="196"/>
      <c r="Q84" s="196"/>
      <c r="R84" s="196"/>
      <c r="AB84" s="128"/>
      <c r="AC84" s="128"/>
    </row>
    <row r="85" spans="1:29" s="127" customFormat="1" x14ac:dyDescent="0.2">
      <c r="B85" s="196"/>
      <c r="F85" s="196"/>
      <c r="G85" s="196"/>
      <c r="H85" s="196"/>
      <c r="I85" s="196"/>
      <c r="J85" s="196"/>
      <c r="K85" s="196"/>
      <c r="L85" s="196"/>
      <c r="M85" s="196"/>
      <c r="N85" s="196"/>
      <c r="O85" s="196"/>
      <c r="P85" s="196"/>
      <c r="Q85" s="196"/>
      <c r="R85" s="196"/>
      <c r="AB85" s="128"/>
      <c r="AC85" s="128"/>
    </row>
    <row r="86" spans="1:29" s="127" customFormat="1" x14ac:dyDescent="0.2">
      <c r="AB86" s="128"/>
      <c r="AC86" s="128"/>
    </row>
    <row r="87" spans="1:29" s="127" customFormat="1" x14ac:dyDescent="0.2">
      <c r="AB87" s="128"/>
      <c r="AC87" s="128"/>
    </row>
    <row r="88" spans="1:29" s="127" customFormat="1" x14ac:dyDescent="0.2">
      <c r="AB88" s="128"/>
      <c r="AC88" s="128"/>
    </row>
    <row r="89" spans="1:29" s="127" customFormat="1" x14ac:dyDescent="0.2">
      <c r="AB89" s="128"/>
      <c r="AC89" s="128"/>
    </row>
    <row r="90" spans="1:29" s="127" customFormat="1" x14ac:dyDescent="0.2">
      <c r="AB90" s="128"/>
      <c r="AC90" s="128"/>
    </row>
    <row r="91" spans="1:29" s="127" customFormat="1" x14ac:dyDescent="0.2">
      <c r="AB91" s="128"/>
      <c r="AC91" s="128"/>
    </row>
    <row r="92" spans="1:29" s="127" customFormat="1" x14ac:dyDescent="0.2">
      <c r="AB92" s="128"/>
      <c r="AC92" s="128"/>
    </row>
    <row r="93" spans="1:29" s="127" customFormat="1" x14ac:dyDescent="0.2">
      <c r="AB93" s="128"/>
      <c r="AC93" s="128"/>
    </row>
    <row r="94" spans="1:29" s="127" customFormat="1" x14ac:dyDescent="0.2">
      <c r="AB94" s="128"/>
      <c r="AC94" s="128"/>
    </row>
    <row r="95" spans="1:29" s="127" customFormat="1" x14ac:dyDescent="0.2">
      <c r="AB95" s="128"/>
      <c r="AC95" s="128"/>
    </row>
    <row r="96" spans="1:29" s="127" customFormat="1" x14ac:dyDescent="0.2">
      <c r="AB96" s="128"/>
      <c r="AC96" s="128"/>
    </row>
    <row r="97" spans="4:31" s="79" customFormat="1" x14ac:dyDescent="0.2">
      <c r="D97" s="195"/>
      <c r="V97" s="114"/>
      <c r="W97" s="114"/>
      <c r="X97" s="114"/>
      <c r="Y97" s="114"/>
      <c r="Z97" s="114"/>
      <c r="AA97" s="114"/>
      <c r="AB97" s="115"/>
      <c r="AC97" s="115"/>
      <c r="AD97" s="127"/>
      <c r="AE97" s="127"/>
    </row>
    <row r="98" spans="4:31" s="79" customFormat="1" x14ac:dyDescent="0.2">
      <c r="D98" s="195"/>
      <c r="V98" s="114"/>
      <c r="W98" s="114"/>
      <c r="X98" s="114"/>
      <c r="Y98" s="114"/>
      <c r="Z98" s="114"/>
      <c r="AA98" s="114"/>
      <c r="AB98" s="115"/>
      <c r="AC98" s="115"/>
      <c r="AD98" s="127"/>
      <c r="AE98" s="127"/>
    </row>
    <row r="99" spans="4:31" s="79" customFormat="1" x14ac:dyDescent="0.2">
      <c r="D99" s="195"/>
      <c r="E99" s="195"/>
      <c r="V99" s="114"/>
      <c r="W99" s="114"/>
      <c r="X99" s="114"/>
      <c r="Y99" s="114"/>
      <c r="Z99" s="114"/>
      <c r="AA99" s="114"/>
      <c r="AB99" s="115"/>
      <c r="AC99" s="115"/>
      <c r="AD99" s="127"/>
      <c r="AE99" s="127"/>
    </row>
    <row r="100" spans="4:31" s="79" customFormat="1" x14ac:dyDescent="0.2">
      <c r="V100" s="114"/>
      <c r="W100" s="114"/>
      <c r="X100" s="114"/>
      <c r="Y100" s="114"/>
      <c r="Z100" s="114"/>
      <c r="AA100" s="114"/>
      <c r="AB100" s="115"/>
      <c r="AC100" s="115"/>
      <c r="AD100" s="127"/>
      <c r="AE100" s="127"/>
    </row>
    <row r="101" spans="4:31" s="79" customFormat="1" x14ac:dyDescent="0.2">
      <c r="V101" s="114"/>
      <c r="W101" s="114"/>
      <c r="X101" s="114"/>
      <c r="Y101" s="114"/>
      <c r="Z101" s="114"/>
      <c r="AA101" s="114"/>
      <c r="AB101" s="115"/>
      <c r="AC101" s="115"/>
      <c r="AD101" s="127"/>
      <c r="AE101" s="127"/>
    </row>
    <row r="102" spans="4:31" s="79" customFormat="1" x14ac:dyDescent="0.2">
      <c r="V102" s="114"/>
      <c r="W102" s="114"/>
      <c r="X102" s="114"/>
      <c r="Y102" s="114"/>
      <c r="Z102" s="114"/>
      <c r="AA102" s="114"/>
      <c r="AB102" s="115"/>
      <c r="AC102" s="115"/>
      <c r="AD102" s="127"/>
      <c r="AE102" s="127"/>
    </row>
    <row r="103" spans="4:31" s="79" customFormat="1" x14ac:dyDescent="0.2">
      <c r="V103" s="114"/>
      <c r="W103" s="114"/>
      <c r="X103" s="114"/>
      <c r="Y103" s="114"/>
      <c r="Z103" s="114"/>
      <c r="AA103" s="114"/>
      <c r="AB103" s="115"/>
      <c r="AC103" s="115"/>
      <c r="AD103" s="127"/>
      <c r="AE103" s="127"/>
    </row>
  </sheetData>
  <sheetProtection algorithmName="SHA-512" hashValue="MqSZVp4TcdRouu33/rdR+1NNzabcv3/Kysj3hewGcYtFtFzgfYKOK4RQl6wc/7o1ECBaTBSO8T/eQrWe0GeB7A==" saltValue="9dwwD8tp7guPANZ+OsltWQ==" spinCount="100000" sheet="1" selectLockedCells="1"/>
  <mergeCells count="59">
    <mergeCell ref="C43:K43"/>
    <mergeCell ref="M43:N45"/>
    <mergeCell ref="Q43:T45"/>
    <mergeCell ref="C44:K44"/>
    <mergeCell ref="C45:K45"/>
    <mergeCell ref="S36:T36"/>
    <mergeCell ref="S37:T37"/>
    <mergeCell ref="S38:T38"/>
    <mergeCell ref="S39:T39"/>
    <mergeCell ref="C40:D40"/>
    <mergeCell ref="S40:T40"/>
    <mergeCell ref="S31:T31"/>
    <mergeCell ref="S32:T32"/>
    <mergeCell ref="S33:T33"/>
    <mergeCell ref="S34:T34"/>
    <mergeCell ref="S35:T35"/>
    <mergeCell ref="S26:T26"/>
    <mergeCell ref="S27:T27"/>
    <mergeCell ref="S28:T28"/>
    <mergeCell ref="S29:T29"/>
    <mergeCell ref="S30:T30"/>
    <mergeCell ref="C25:D25"/>
    <mergeCell ref="S25:T25"/>
    <mergeCell ref="K22:K24"/>
    <mergeCell ref="L22:L23"/>
    <mergeCell ref="M22:M23"/>
    <mergeCell ref="Q22:Q23"/>
    <mergeCell ref="R22:R23"/>
    <mergeCell ref="S22:T24"/>
    <mergeCell ref="E23:E24"/>
    <mergeCell ref="F23:F24"/>
    <mergeCell ref="C20:F20"/>
    <mergeCell ref="N22:N23"/>
    <mergeCell ref="O22:O23"/>
    <mergeCell ref="P22:P23"/>
    <mergeCell ref="C22:D24"/>
    <mergeCell ref="E22:F22"/>
    <mergeCell ref="G22:G24"/>
    <mergeCell ref="H22:H24"/>
    <mergeCell ref="I22:I23"/>
    <mergeCell ref="J22:J24"/>
    <mergeCell ref="C17:G18"/>
    <mergeCell ref="K17:M17"/>
    <mergeCell ref="N17:T17"/>
    <mergeCell ref="C19:G19"/>
    <mergeCell ref="N19:T19"/>
    <mergeCell ref="K11:M11"/>
    <mergeCell ref="C13:G14"/>
    <mergeCell ref="K13:M13"/>
    <mergeCell ref="N13:T13"/>
    <mergeCell ref="C15:G16"/>
    <mergeCell ref="K15:M15"/>
    <mergeCell ref="N15:T15"/>
    <mergeCell ref="A3:L4"/>
    <mergeCell ref="S6:T6"/>
    <mergeCell ref="F8:H8"/>
    <mergeCell ref="M8:T8"/>
    <mergeCell ref="C10:E10"/>
    <mergeCell ref="I6:O6"/>
  </mergeCells>
  <conditionalFormatting sqref="Q8:R8">
    <cfRule type="expression" dxfId="212" priority="10" stopIfTrue="1">
      <formula>W17=1</formula>
    </cfRule>
  </conditionalFormatting>
  <conditionalFormatting sqref="S8:T8">
    <cfRule type="expression" dxfId="211" priority="11" stopIfTrue="1">
      <formula>AB17=1</formula>
    </cfRule>
  </conditionalFormatting>
  <conditionalFormatting sqref="E40:O40 H38:J39 L26:M39 Q40:R40 R26:R39 H26:I37">
    <cfRule type="cellIs" dxfId="210" priority="8" stopIfTrue="1" operator="equal">
      <formula>0</formula>
    </cfRule>
  </conditionalFormatting>
  <conditionalFormatting sqref="G10">
    <cfRule type="cellIs" priority="9" stopIfTrue="1" operator="equal">
      <formula>0</formula>
    </cfRule>
  </conditionalFormatting>
  <conditionalFormatting sqref="N8:O8">
    <cfRule type="expression" dxfId="209" priority="12" stopIfTrue="1">
      <formula>U17=1</formula>
    </cfRule>
  </conditionalFormatting>
  <conditionalFormatting sqref="P8">
    <cfRule type="expression" dxfId="208" priority="7" stopIfTrue="1">
      <formula>V17=1</formula>
    </cfRule>
  </conditionalFormatting>
  <conditionalFormatting sqref="P40">
    <cfRule type="cellIs" dxfId="207" priority="6" stopIfTrue="1" operator="equal">
      <formula>0</formula>
    </cfRule>
  </conditionalFormatting>
  <conditionalFormatting sqref="N26:N37">
    <cfRule type="cellIs" dxfId="206" priority="4" stopIfTrue="1" operator="equal">
      <formula>0</formula>
    </cfRule>
    <cfRule type="expression" dxfId="205" priority="5" stopIfTrue="1">
      <formula>$N$24&lt;&gt;""</formula>
    </cfRule>
  </conditionalFormatting>
  <conditionalFormatting sqref="O26:Q37">
    <cfRule type="cellIs" dxfId="204" priority="2" stopIfTrue="1" operator="equal">
      <formula>0</formula>
    </cfRule>
    <cfRule type="expression" dxfId="203" priority="3" stopIfTrue="1">
      <formula>$N$24&lt;&gt;""</formula>
    </cfRule>
  </conditionalFormatting>
  <conditionalFormatting sqref="M8">
    <cfRule type="expression" dxfId="202" priority="13" stopIfTrue="1">
      <formula>N17=1</formula>
    </cfRule>
  </conditionalFormatting>
  <conditionalFormatting sqref="C38 J38">
    <cfRule type="expression" dxfId="201" priority="1" stopIfTrue="1">
      <formula>$E$40+$F$40+$G$40=0</formula>
    </cfRule>
  </conditionalFormatting>
  <printOptions horizontalCentered="1"/>
  <pageMargins left="0.15748031496062992" right="0.15748031496062992" top="0.19685039370078741" bottom="0.19685039370078741" header="0.78740157480314965" footer="0.51181102362204722"/>
  <pageSetup paperSize="9" scale="76"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CC"/>
    <pageSetUpPr fitToPage="1"/>
  </sheetPr>
  <dimension ref="A1:AE103"/>
  <sheetViews>
    <sheetView showGridLines="0" showRowColHeaders="0" zoomScaleNormal="100" workbookViewId="0">
      <selection activeCell="E26" sqref="E26"/>
    </sheetView>
  </sheetViews>
  <sheetFormatPr baseColWidth="10" defaultRowHeight="15" x14ac:dyDescent="0.2"/>
  <cols>
    <col min="1" max="1" width="5.42578125" style="28" customWidth="1"/>
    <col min="2" max="2" width="2.42578125" style="28" customWidth="1"/>
    <col min="3" max="3" width="3" style="28" customWidth="1"/>
    <col min="4" max="4" width="6.5703125" style="28" customWidth="1"/>
    <col min="5" max="5" width="12.28515625" style="28" customWidth="1"/>
    <col min="6" max="6" width="13.7109375" style="28" customWidth="1"/>
    <col min="7" max="7" width="11.7109375" style="28" customWidth="1"/>
    <col min="8" max="8" width="10.140625" style="28" customWidth="1"/>
    <col min="9" max="9" width="12.85546875" style="28" customWidth="1"/>
    <col min="10" max="10" width="11.28515625" style="28" customWidth="1"/>
    <col min="11" max="11" width="11.42578125" style="28"/>
    <col min="12" max="12" width="11" style="28" customWidth="1"/>
    <col min="13" max="13" width="10.5703125" style="28" customWidth="1"/>
    <col min="14" max="14" width="11.5703125" style="28" customWidth="1"/>
    <col min="15" max="16" width="12.140625" style="28" customWidth="1"/>
    <col min="17" max="17" width="10.7109375" style="28" customWidth="1"/>
    <col min="18" max="18" width="13.7109375" style="28" customWidth="1"/>
    <col min="19" max="19" width="3.28515625" style="28" customWidth="1"/>
    <col min="20" max="20" width="9.140625" style="28" customWidth="1"/>
    <col min="21" max="21" width="2.42578125" style="28" customWidth="1"/>
    <col min="22" max="22" width="11.42578125" style="114" hidden="1" customWidth="1"/>
    <col min="23" max="23" width="8.42578125" style="114" hidden="1" customWidth="1"/>
    <col min="24" max="24" width="11.42578125" style="114" hidden="1" customWidth="1"/>
    <col min="25" max="27" width="6" style="114" hidden="1" customWidth="1"/>
    <col min="28" max="29" width="11.42578125" style="115" hidden="1" customWidth="1"/>
    <col min="30" max="30" width="11.42578125" style="114" customWidth="1"/>
    <col min="31" max="31" width="11.42578125" style="114"/>
    <col min="32" max="16384" width="11.42578125" style="28"/>
  </cols>
  <sheetData>
    <row r="1" spans="1:29" s="1" customFormat="1" ht="15.75" customHeight="1" x14ac:dyDescent="0.2">
      <c r="M1" s="211"/>
      <c r="N1" s="211"/>
      <c r="O1" s="211"/>
      <c r="P1" s="211"/>
      <c r="Q1" s="211"/>
      <c r="R1" s="211"/>
      <c r="S1" s="211"/>
      <c r="T1" s="211"/>
      <c r="U1" s="211"/>
      <c r="V1" s="412"/>
      <c r="W1" s="412"/>
      <c r="X1" s="412"/>
      <c r="Y1" s="412"/>
      <c r="Z1" s="412"/>
      <c r="AA1" s="412"/>
      <c r="AB1" s="412"/>
      <c r="AC1" s="413"/>
    </row>
    <row r="2" spans="1:29" s="1" customFormat="1" ht="3.75" customHeight="1" x14ac:dyDescent="0.2">
      <c r="B2" s="16"/>
      <c r="C2" s="16"/>
      <c r="D2" s="16"/>
      <c r="E2" s="16"/>
      <c r="F2" s="16"/>
      <c r="G2" s="16"/>
      <c r="H2" s="16"/>
      <c r="I2" s="16"/>
      <c r="J2" s="16"/>
      <c r="K2" s="16"/>
      <c r="L2" s="16"/>
      <c r="M2" s="335"/>
      <c r="N2" s="335"/>
      <c r="O2" s="335"/>
      <c r="P2" s="335"/>
      <c r="Q2" s="335"/>
      <c r="R2" s="335"/>
      <c r="S2" s="335"/>
      <c r="T2" s="335"/>
      <c r="U2" s="336"/>
      <c r="V2" s="211"/>
      <c r="W2" s="211"/>
      <c r="X2" s="211"/>
      <c r="Y2" s="211"/>
      <c r="Z2" s="211"/>
      <c r="AA2" s="211"/>
      <c r="AB2" s="211"/>
    </row>
    <row r="3" spans="1:29" s="1" customFormat="1" ht="8.25" customHeight="1" x14ac:dyDescent="0.2">
      <c r="A3" s="508" t="s">
        <v>215</v>
      </c>
      <c r="B3" s="508"/>
      <c r="C3" s="508"/>
      <c r="D3" s="508"/>
      <c r="E3" s="508"/>
      <c r="F3" s="508"/>
      <c r="G3" s="508"/>
      <c r="H3" s="508"/>
      <c r="I3" s="508"/>
      <c r="J3" s="508"/>
      <c r="K3" s="508"/>
      <c r="L3" s="508"/>
      <c r="M3" s="335"/>
      <c r="N3" s="335"/>
      <c r="O3" s="335"/>
      <c r="P3" s="335"/>
      <c r="Q3" s="335"/>
      <c r="R3" s="335"/>
      <c r="S3" s="335"/>
      <c r="T3" s="335"/>
      <c r="U3" s="336"/>
      <c r="V3" s="211"/>
      <c r="W3" s="211"/>
      <c r="X3" s="211"/>
      <c r="Y3" s="211"/>
      <c r="Z3" s="211"/>
      <c r="AA3" s="211"/>
      <c r="AB3" s="211"/>
    </row>
    <row r="4" spans="1:29" s="1" customFormat="1" ht="9.75" customHeight="1" x14ac:dyDescent="0.2">
      <c r="A4" s="508"/>
      <c r="B4" s="508"/>
      <c r="C4" s="508"/>
      <c r="D4" s="508"/>
      <c r="E4" s="508"/>
      <c r="F4" s="508"/>
      <c r="G4" s="508"/>
      <c r="H4" s="508"/>
      <c r="I4" s="508"/>
      <c r="J4" s="508"/>
      <c r="K4" s="508"/>
      <c r="L4" s="508"/>
      <c r="M4" s="335"/>
      <c r="N4" s="335"/>
      <c r="O4" s="335"/>
      <c r="P4" s="335"/>
      <c r="Q4" s="335"/>
      <c r="R4" s="335"/>
      <c r="S4" s="335"/>
      <c r="T4" s="335"/>
      <c r="U4" s="336"/>
      <c r="V4" s="211"/>
      <c r="W4" s="211"/>
      <c r="X4" s="211"/>
      <c r="Y4" s="211"/>
      <c r="Z4" s="211"/>
      <c r="AA4" s="211"/>
      <c r="AB4" s="211"/>
    </row>
    <row r="5" spans="1:29" ht="6.75" customHeight="1" x14ac:dyDescent="0.2">
      <c r="B5" s="47"/>
      <c r="C5" s="47"/>
      <c r="D5" s="47"/>
      <c r="E5" s="47"/>
      <c r="F5" s="47"/>
      <c r="G5" s="47"/>
      <c r="H5" s="47"/>
      <c r="I5" s="47"/>
      <c r="J5" s="47"/>
      <c r="K5" s="47"/>
      <c r="L5" s="47"/>
      <c r="M5" s="47"/>
      <c r="N5" s="47"/>
      <c r="O5" s="47"/>
      <c r="P5" s="47"/>
      <c r="Q5" s="47"/>
      <c r="R5" s="47"/>
      <c r="S5" s="47"/>
      <c r="T5" s="47"/>
      <c r="U5" s="47"/>
      <c r="V5" s="116"/>
      <c r="W5" s="116"/>
      <c r="X5" s="116"/>
      <c r="Y5" s="116"/>
      <c r="Z5" s="116"/>
      <c r="AA5" s="116"/>
    </row>
    <row r="6" spans="1:29" ht="29.25" customHeight="1" x14ac:dyDescent="0.35">
      <c r="B6" s="47"/>
      <c r="C6" s="46" t="s">
        <v>217</v>
      </c>
      <c r="D6" s="47"/>
      <c r="E6" s="47"/>
      <c r="F6" s="47"/>
      <c r="G6" s="238"/>
      <c r="H6" s="47"/>
      <c r="I6" s="626" t="str">
        <f>IF(SUM(Y26:Y37)=0,"",IF(MAX(Y26:Y37)-MIN(Y26:Y37)&gt;COUNTIF(Y26:Y37,"&gt;0")-1,"Pagamento interrotto del salario. Si prega di utilizzare due schede dei salari!",""))</f>
        <v/>
      </c>
      <c r="J6" s="626"/>
      <c r="K6" s="626"/>
      <c r="L6" s="626"/>
      <c r="M6" s="626"/>
      <c r="N6" s="626"/>
      <c r="O6" s="626"/>
      <c r="P6" s="342"/>
      <c r="Q6" s="342"/>
      <c r="R6" s="342"/>
      <c r="S6" s="548">
        <f>Notifica!J8</f>
        <v>2025</v>
      </c>
      <c r="T6" s="548"/>
      <c r="U6" s="47"/>
      <c r="V6" s="116"/>
      <c r="W6" s="116"/>
      <c r="X6" s="116"/>
      <c r="Y6" s="116"/>
      <c r="Z6" s="116"/>
      <c r="AA6" s="116"/>
    </row>
    <row r="7" spans="1:29" ht="15" customHeight="1" x14ac:dyDescent="0.2">
      <c r="B7" s="47"/>
      <c r="C7" s="47"/>
      <c r="D7" s="47"/>
      <c r="E7" s="47"/>
      <c r="F7" s="47"/>
      <c r="G7" s="47"/>
      <c r="H7" s="47"/>
      <c r="I7" s="47"/>
      <c r="J7" s="47"/>
      <c r="K7" s="47"/>
      <c r="L7" s="47"/>
      <c r="M7" s="47"/>
      <c r="N7" s="47"/>
      <c r="O7" s="47"/>
      <c r="P7" s="47"/>
      <c r="Q7" s="47"/>
      <c r="R7" s="47"/>
      <c r="S7" s="113"/>
      <c r="T7" s="50"/>
      <c r="U7" s="47"/>
      <c r="V7" s="116">
        <f>IF(K19="uomo",1,2)</f>
        <v>2</v>
      </c>
      <c r="W7" s="116" t="str">
        <f>IF(V7=1,"M","F")</f>
        <v>F</v>
      </c>
      <c r="X7" s="116"/>
      <c r="Y7" s="116"/>
      <c r="Z7" s="116"/>
      <c r="AA7" s="116"/>
    </row>
    <row r="8" spans="1:29" ht="18" customHeight="1" x14ac:dyDescent="0.3">
      <c r="B8" s="47"/>
      <c r="C8" s="51" t="s">
        <v>158</v>
      </c>
      <c r="D8" s="47"/>
      <c r="E8" s="47"/>
      <c r="F8" s="590"/>
      <c r="G8" s="590"/>
      <c r="H8" s="590"/>
      <c r="I8" s="51" t="s">
        <v>126</v>
      </c>
      <c r="J8" s="47"/>
      <c r="K8" s="47"/>
      <c r="L8" s="47"/>
      <c r="M8" s="594"/>
      <c r="N8" s="594"/>
      <c r="O8" s="594"/>
      <c r="P8" s="594"/>
      <c r="Q8" s="594"/>
      <c r="R8" s="594"/>
      <c r="S8" s="594"/>
      <c r="T8" s="594"/>
      <c r="U8" s="47"/>
      <c r="V8" s="206" t="e">
        <f>YEAR(K17)*12+MONTH(K17)</f>
        <v>#VALUE!</v>
      </c>
      <c r="W8" s="116" t="s">
        <v>14</v>
      </c>
      <c r="X8" s="116"/>
      <c r="Y8" s="116"/>
      <c r="Z8" s="116"/>
      <c r="AA8" s="116"/>
    </row>
    <row r="9" spans="1:29" ht="7.5" customHeight="1" x14ac:dyDescent="0.2">
      <c r="B9" s="47"/>
      <c r="C9" s="22"/>
      <c r="D9" s="22"/>
      <c r="E9" s="22"/>
      <c r="F9" s="22"/>
      <c r="G9" s="22"/>
      <c r="H9" s="47"/>
      <c r="I9" s="22"/>
      <c r="J9" s="22"/>
      <c r="K9" s="22"/>
      <c r="L9" s="22"/>
      <c r="M9" s="22"/>
      <c r="N9" s="22"/>
      <c r="O9" s="22"/>
      <c r="P9" s="22"/>
      <c r="Q9" s="22"/>
      <c r="R9" s="111"/>
      <c r="S9" s="111"/>
      <c r="T9" s="22"/>
      <c r="U9" s="47"/>
      <c r="V9" s="206" t="e">
        <f>IF(V7=1,(V8+65*12),IF(YEAR(K17)&lt;1961,V8+64*12,IF(YEAR(K17)=1961,V8+64*12+3,IF(YEAR(K17)=1962,V8+64*12+6,IF(YEAR(K17)=1963,V8+64*12+9,V8+65*12)))))</f>
        <v>#VALUE!</v>
      </c>
      <c r="W9" s="116" t="s">
        <v>15</v>
      </c>
      <c r="X9" s="116"/>
      <c r="Y9" s="116"/>
      <c r="Z9" s="116"/>
      <c r="AA9" s="116"/>
    </row>
    <row r="10" spans="1:29" ht="19.5" customHeight="1" x14ac:dyDescent="0.2">
      <c r="B10" s="47"/>
      <c r="C10" s="591"/>
      <c r="D10" s="592"/>
      <c r="E10" s="592"/>
      <c r="F10" s="316"/>
      <c r="G10" s="317"/>
      <c r="H10" s="47"/>
      <c r="I10" s="47"/>
      <c r="J10" s="47"/>
      <c r="K10" s="47"/>
      <c r="L10" s="47"/>
      <c r="M10" s="47"/>
      <c r="N10" s="47"/>
      <c r="O10" s="47"/>
      <c r="P10" s="47"/>
      <c r="Q10" s="47"/>
      <c r="R10" s="47"/>
      <c r="S10" s="47"/>
      <c r="T10" s="47"/>
      <c r="U10" s="47"/>
      <c r="V10" s="116"/>
      <c r="W10" s="116"/>
      <c r="X10" s="116"/>
      <c r="Y10" s="116"/>
      <c r="Z10" s="116"/>
      <c r="AA10" s="116"/>
    </row>
    <row r="11" spans="1:29" ht="15.75" customHeight="1" x14ac:dyDescent="0.2">
      <c r="B11" s="47"/>
      <c r="C11" s="369" t="str">
        <f>IF('Foglio di base'!$E$7="","","N° cont. ")</f>
        <v/>
      </c>
      <c r="D11" s="369"/>
      <c r="E11" s="370" t="str">
        <f>IF('Foglio di base'!$E$7="","",'Foglio di base'!$E$7)</f>
        <v/>
      </c>
      <c r="F11" s="369"/>
      <c r="G11" s="369"/>
      <c r="H11" s="47"/>
      <c r="I11" s="86" t="s">
        <v>127</v>
      </c>
      <c r="J11" s="52"/>
      <c r="K11" s="554" t="str">
        <f>IF('Foglio di base'!$D$28="","",'Foglio di base'!$D$28)</f>
        <v/>
      </c>
      <c r="L11" s="554"/>
      <c r="M11" s="554"/>
      <c r="N11" s="410"/>
      <c r="O11" s="410"/>
      <c r="P11" s="410"/>
      <c r="Q11" s="410"/>
      <c r="R11" s="409"/>
      <c r="S11" s="409"/>
      <c r="T11" s="409"/>
      <c r="U11" s="47"/>
      <c r="V11" s="116"/>
      <c r="W11" s="116"/>
      <c r="X11" s="116"/>
      <c r="Y11" s="116"/>
      <c r="Z11" s="116"/>
      <c r="AA11" s="116"/>
    </row>
    <row r="12" spans="1:29" ht="6" customHeight="1" x14ac:dyDescent="0.2">
      <c r="B12" s="47"/>
      <c r="C12" s="314"/>
      <c r="D12" s="314"/>
      <c r="E12" s="314"/>
      <c r="F12" s="314"/>
      <c r="G12" s="314"/>
      <c r="H12" s="47"/>
      <c r="I12" s="32"/>
      <c r="J12" s="52"/>
      <c r="K12" s="314"/>
      <c r="L12" s="314"/>
      <c r="M12" s="314"/>
      <c r="N12" s="410"/>
      <c r="O12" s="410"/>
      <c r="P12" s="410"/>
      <c r="Q12" s="410"/>
      <c r="R12" s="409"/>
      <c r="S12" s="409"/>
      <c r="T12" s="409"/>
      <c r="U12" s="47"/>
      <c r="V12" s="116"/>
      <c r="W12" s="116"/>
      <c r="X12" s="116"/>
      <c r="Y12" s="116"/>
      <c r="Z12" s="116"/>
      <c r="AA12" s="116"/>
    </row>
    <row r="13" spans="1:29" ht="15.75" customHeight="1" x14ac:dyDescent="0.2">
      <c r="B13" s="47"/>
      <c r="C13" s="554" t="str">
        <f>IF('Foglio di base'!$E$11="","",'Foglio di base'!$E$11)</f>
        <v/>
      </c>
      <c r="D13" s="554"/>
      <c r="E13" s="554"/>
      <c r="F13" s="554"/>
      <c r="G13" s="554"/>
      <c r="H13" s="47"/>
      <c r="I13" s="32" t="s">
        <v>85</v>
      </c>
      <c r="J13" s="52"/>
      <c r="K13" s="593" t="str">
        <f>IF('Foglio di base'!$E$28="","",'Foglio di base'!$E$28)</f>
        <v/>
      </c>
      <c r="L13" s="593"/>
      <c r="M13" s="593"/>
      <c r="N13" s="595"/>
      <c r="O13" s="595"/>
      <c r="P13" s="595"/>
      <c r="Q13" s="595"/>
      <c r="R13" s="595"/>
      <c r="S13" s="595"/>
      <c r="T13" s="595"/>
      <c r="U13" s="47"/>
      <c r="V13" s="116"/>
      <c r="W13" s="116"/>
      <c r="X13" s="116"/>
      <c r="Y13" s="116"/>
      <c r="Z13" s="116"/>
      <c r="AA13" s="116"/>
    </row>
    <row r="14" spans="1:29" ht="6" customHeight="1" x14ac:dyDescent="0.2">
      <c r="B14" s="47"/>
      <c r="C14" s="554"/>
      <c r="D14" s="554"/>
      <c r="E14" s="554"/>
      <c r="F14" s="554"/>
      <c r="G14" s="554"/>
      <c r="H14" s="47"/>
      <c r="I14" s="32"/>
      <c r="J14" s="52"/>
      <c r="K14" s="314"/>
      <c r="L14" s="314"/>
      <c r="M14" s="314"/>
      <c r="N14" s="410"/>
      <c r="O14" s="410"/>
      <c r="P14" s="410"/>
      <c r="Q14" s="410"/>
      <c r="R14" s="410"/>
      <c r="S14" s="410"/>
      <c r="T14" s="410"/>
      <c r="U14" s="47"/>
      <c r="V14" s="116"/>
      <c r="W14" s="116"/>
      <c r="X14" s="116"/>
      <c r="Y14" s="116"/>
      <c r="Z14" s="116"/>
      <c r="AA14" s="116"/>
    </row>
    <row r="15" spans="1:29" ht="15.75" customHeight="1" x14ac:dyDescent="0.25">
      <c r="B15" s="47"/>
      <c r="C15" s="554" t="str">
        <f>IF('Foglio di base'!$E$13="","",'Foglio di base'!$E$13)</f>
        <v/>
      </c>
      <c r="D15" s="554"/>
      <c r="E15" s="554"/>
      <c r="F15" s="554"/>
      <c r="G15" s="554"/>
      <c r="H15" s="47"/>
      <c r="I15" s="32" t="s">
        <v>128</v>
      </c>
      <c r="J15" s="52"/>
      <c r="K15" s="593" t="str">
        <f>IF('Foglio di base'!$F$28="","",'Foglio di base'!$F$28)</f>
        <v/>
      </c>
      <c r="L15" s="593"/>
      <c r="M15" s="593"/>
      <c r="N15" s="596" t="str">
        <f>IF(Y15="1a","manca il numero AVS",IF(Y15="1b","il numero AVS deve iniziare con '756'",IF(Y15="1c","il formato del numero AVS non è corretto",IF(Y15="1d","secondo il numero di controllo, il numero AVS non è valido",""))))</f>
        <v/>
      </c>
      <c r="O15" s="596"/>
      <c r="P15" s="596"/>
      <c r="Q15" s="596"/>
      <c r="R15" s="596"/>
      <c r="S15" s="596"/>
      <c r="T15" s="596"/>
      <c r="U15" s="47"/>
      <c r="V15" s="116" t="e">
        <f>IF(W41=0,0,IF(W41=12,0,1))</f>
        <v>#VALUE!</v>
      </c>
      <c r="W15" s="116" t="s">
        <v>97</v>
      </c>
      <c r="X15" s="116"/>
      <c r="Y15" s="116" t="str">
        <f>'Foglio di base'!$Q$28</f>
        <v/>
      </c>
      <c r="Z15" s="196"/>
      <c r="AA15" s="116"/>
    </row>
    <row r="16" spans="1:29" ht="6" customHeight="1" x14ac:dyDescent="0.2">
      <c r="B16" s="47"/>
      <c r="C16" s="554"/>
      <c r="D16" s="554"/>
      <c r="E16" s="554"/>
      <c r="F16" s="554"/>
      <c r="G16" s="554"/>
      <c r="H16" s="47"/>
      <c r="I16" s="32"/>
      <c r="J16" s="52"/>
      <c r="K16" s="314"/>
      <c r="L16" s="314"/>
      <c r="M16" s="314"/>
      <c r="N16" s="410"/>
      <c r="O16" s="410"/>
      <c r="P16" s="410"/>
      <c r="Q16" s="410"/>
      <c r="R16" s="326"/>
      <c r="S16" s="326"/>
      <c r="T16" s="326"/>
      <c r="U16" s="47"/>
      <c r="V16" s="116"/>
      <c r="W16" s="116"/>
      <c r="X16" s="116"/>
      <c r="Y16" s="116"/>
      <c r="Z16" s="116"/>
      <c r="AA16" s="116"/>
    </row>
    <row r="17" spans="2:31" ht="15.75" customHeight="1" x14ac:dyDescent="0.2">
      <c r="B17" s="47"/>
      <c r="C17" s="554" t="str">
        <f>IF('Foglio di base'!$E$15="","",'Foglio di base'!$E$15)</f>
        <v/>
      </c>
      <c r="D17" s="554"/>
      <c r="E17" s="554"/>
      <c r="F17" s="554"/>
      <c r="G17" s="554"/>
      <c r="H17" s="47"/>
      <c r="I17" s="84" t="s">
        <v>129</v>
      </c>
      <c r="J17" s="52"/>
      <c r="K17" s="599" t="str">
        <f>IF('Foglio di base'!$G$28="","",'Foglio di base'!$G$28)</f>
        <v/>
      </c>
      <c r="L17" s="599"/>
      <c r="M17" s="599"/>
      <c r="N17" s="597" t="str">
        <f>IF(Y17="","",IF(Y17="2a","manca la data di nascita",IF(Y17="2b","non tenuto a pagare contributi AVS (utilizzare scheda ’Minorenne')",IF(Y17="2c",CONCATENATE("a partire del mese ",V17," utilizzare una scheda separata","")))))</f>
        <v/>
      </c>
      <c r="O17" s="597"/>
      <c r="P17" s="597"/>
      <c r="Q17" s="597"/>
      <c r="R17" s="597"/>
      <c r="S17" s="597"/>
      <c r="T17" s="597"/>
      <c r="U17" s="47"/>
      <c r="V17" s="207" t="e">
        <f>VLOOKUP((13-W41),AB17:AC28,2)</f>
        <v>#VALUE!</v>
      </c>
      <c r="W17" s="116" t="s">
        <v>8</v>
      </c>
      <c r="X17" s="116"/>
      <c r="Y17" s="116" t="str">
        <f>'Foglio di base'!$R$28</f>
        <v/>
      </c>
      <c r="Z17" s="116"/>
      <c r="AA17" s="116"/>
      <c r="AB17" s="121">
        <v>1</v>
      </c>
      <c r="AC17" s="381" t="s">
        <v>164</v>
      </c>
    </row>
    <row r="18" spans="2:31" ht="6" customHeight="1" x14ac:dyDescent="0.2">
      <c r="B18" s="47"/>
      <c r="C18" s="554"/>
      <c r="D18" s="554"/>
      <c r="E18" s="554"/>
      <c r="F18" s="554"/>
      <c r="G18" s="554"/>
      <c r="H18" s="47"/>
      <c r="I18" s="32"/>
      <c r="J18" s="52"/>
      <c r="K18" s="314"/>
      <c r="L18" s="314"/>
      <c r="M18" s="314"/>
      <c r="N18" s="410"/>
      <c r="O18" s="410"/>
      <c r="P18" s="410"/>
      <c r="Q18" s="410"/>
      <c r="R18" s="409"/>
      <c r="S18" s="409"/>
      <c r="T18" s="409"/>
      <c r="U18" s="47"/>
      <c r="V18" s="116"/>
      <c r="W18" s="116"/>
      <c r="X18" s="116"/>
      <c r="Y18" s="116"/>
      <c r="Z18" s="116"/>
      <c r="AA18" s="116"/>
      <c r="AB18" s="121">
        <v>2</v>
      </c>
      <c r="AC18" s="381" t="s">
        <v>165</v>
      </c>
    </row>
    <row r="19" spans="2:31" ht="19.5" customHeight="1" x14ac:dyDescent="0.2">
      <c r="B19" s="47"/>
      <c r="C19" s="554" t="str">
        <f>IF('Foglio di base'!$E$17="","",'Foglio di base'!$E$17)</f>
        <v/>
      </c>
      <c r="D19" s="554"/>
      <c r="E19" s="554"/>
      <c r="F19" s="554"/>
      <c r="G19" s="554"/>
      <c r="H19" s="47"/>
      <c r="I19" s="32" t="s">
        <v>87</v>
      </c>
      <c r="J19" s="52"/>
      <c r="K19" s="112" t="str">
        <f>IF('Foglio di base'!$H$28="","",IF('Foglio di base'!$H$28="F","donna",IF('Foglio di base'!$H$28="M","uomo")))</f>
        <v/>
      </c>
      <c r="L19" s="314"/>
      <c r="M19" s="315"/>
      <c r="N19" s="598" t="str">
        <f>IF(Y19="3a","manca il sesso",IF(Y19="3b","sesso unicamente ’M' o 'F'",""))</f>
        <v/>
      </c>
      <c r="O19" s="598"/>
      <c r="P19" s="598"/>
      <c r="Q19" s="598"/>
      <c r="R19" s="598"/>
      <c r="S19" s="598"/>
      <c r="T19" s="598"/>
      <c r="U19" s="47"/>
      <c r="V19" s="116"/>
      <c r="W19" s="116"/>
      <c r="X19" s="116"/>
      <c r="Y19" s="116" t="str">
        <f>'Foglio di base'!$S$28</f>
        <v/>
      </c>
      <c r="Z19" s="116"/>
      <c r="AA19" s="116"/>
      <c r="AB19" s="121">
        <v>3</v>
      </c>
      <c r="AC19" s="121" t="s">
        <v>166</v>
      </c>
    </row>
    <row r="20" spans="2:31" ht="9.75" customHeight="1" x14ac:dyDescent="0.2">
      <c r="B20" s="47"/>
      <c r="C20" s="589"/>
      <c r="D20" s="589"/>
      <c r="E20" s="589"/>
      <c r="F20" s="589"/>
      <c r="G20" s="256"/>
      <c r="H20" s="47"/>
      <c r="I20" s="47"/>
      <c r="J20" s="35"/>
      <c r="K20" s="55"/>
      <c r="L20" s="55"/>
      <c r="M20" s="38"/>
      <c r="N20" s="55"/>
      <c r="O20" s="55"/>
      <c r="P20" s="54"/>
      <c r="Q20" s="54"/>
      <c r="R20" s="54"/>
      <c r="S20" s="56"/>
      <c r="T20" s="56"/>
      <c r="U20" s="47"/>
      <c r="V20" s="116"/>
      <c r="W20" s="116"/>
      <c r="X20" s="116"/>
      <c r="Y20" s="116"/>
      <c r="Z20" s="116"/>
      <c r="AA20" s="116"/>
      <c r="AB20" s="121">
        <v>4</v>
      </c>
      <c r="AC20" s="381" t="s">
        <v>167</v>
      </c>
    </row>
    <row r="21" spans="2:31" ht="6" customHeight="1" thickBot="1" x14ac:dyDescent="0.25">
      <c r="B21" s="47"/>
      <c r="C21" s="47"/>
      <c r="D21" s="47"/>
      <c r="E21" s="57"/>
      <c r="F21" s="57"/>
      <c r="G21" s="57"/>
      <c r="H21" s="47"/>
      <c r="I21" s="47"/>
      <c r="J21" s="36"/>
      <c r="K21" s="37"/>
      <c r="L21" s="37"/>
      <c r="M21" s="37"/>
      <c r="N21" s="58"/>
      <c r="O21" s="58"/>
      <c r="P21" s="58"/>
      <c r="Q21" s="58"/>
      <c r="R21" s="58"/>
      <c r="S21" s="58"/>
      <c r="T21" s="58"/>
      <c r="U21" s="47"/>
      <c r="V21" s="116"/>
      <c r="W21" s="116"/>
      <c r="X21" s="116"/>
      <c r="Y21" s="116"/>
      <c r="Z21" s="116"/>
      <c r="AA21" s="116"/>
      <c r="AB21" s="121">
        <v>5</v>
      </c>
      <c r="AC21" s="381" t="s">
        <v>168</v>
      </c>
    </row>
    <row r="22" spans="2:31" ht="30.75" customHeight="1" x14ac:dyDescent="0.2">
      <c r="B22" s="47"/>
      <c r="C22" s="606" t="s">
        <v>130</v>
      </c>
      <c r="D22" s="559"/>
      <c r="E22" s="624" t="s">
        <v>141</v>
      </c>
      <c r="F22" s="625"/>
      <c r="G22" s="556" t="s">
        <v>144</v>
      </c>
      <c r="H22" s="609" t="s">
        <v>145</v>
      </c>
      <c r="I22" s="583" t="s">
        <v>146</v>
      </c>
      <c r="J22" s="612" t="s">
        <v>147</v>
      </c>
      <c r="K22" s="556" t="s">
        <v>148</v>
      </c>
      <c r="L22" s="585" t="s">
        <v>149</v>
      </c>
      <c r="M22" s="586" t="s">
        <v>150</v>
      </c>
      <c r="N22" s="587" t="s">
        <v>151</v>
      </c>
      <c r="O22" s="587" t="s">
        <v>152</v>
      </c>
      <c r="P22" s="587" t="s">
        <v>153</v>
      </c>
      <c r="Q22" s="556" t="s">
        <v>154</v>
      </c>
      <c r="R22" s="585" t="s">
        <v>155</v>
      </c>
      <c r="S22" s="558" t="s">
        <v>156</v>
      </c>
      <c r="T22" s="559"/>
      <c r="U22" s="47"/>
      <c r="V22" s="116"/>
      <c r="W22" s="116"/>
      <c r="X22" s="116"/>
      <c r="Y22" s="116"/>
      <c r="Z22" s="116"/>
      <c r="AA22" s="116"/>
      <c r="AB22" s="121">
        <v>6</v>
      </c>
      <c r="AC22" s="381" t="s">
        <v>169</v>
      </c>
    </row>
    <row r="23" spans="2:31" ht="34.5" customHeight="1" x14ac:dyDescent="0.2">
      <c r="B23" s="47"/>
      <c r="C23" s="560"/>
      <c r="D23" s="561"/>
      <c r="E23" s="556" t="s">
        <v>142</v>
      </c>
      <c r="F23" s="587" t="s">
        <v>143</v>
      </c>
      <c r="G23" s="607"/>
      <c r="H23" s="610"/>
      <c r="I23" s="584"/>
      <c r="J23" s="613"/>
      <c r="K23" s="615"/>
      <c r="L23" s="556"/>
      <c r="M23" s="587"/>
      <c r="N23" s="557"/>
      <c r="O23" s="557"/>
      <c r="P23" s="588"/>
      <c r="Q23" s="557"/>
      <c r="R23" s="556"/>
      <c r="S23" s="560"/>
      <c r="T23" s="561"/>
      <c r="U23" s="47"/>
      <c r="V23" s="116"/>
      <c r="W23" s="116"/>
      <c r="X23" s="116"/>
      <c r="Y23" s="116"/>
      <c r="Z23" s="116"/>
      <c r="AA23" s="116"/>
      <c r="AB23" s="121">
        <v>7</v>
      </c>
      <c r="AC23" s="381" t="s">
        <v>170</v>
      </c>
    </row>
    <row r="24" spans="2:31" s="80" customFormat="1" ht="15" customHeight="1" x14ac:dyDescent="0.2">
      <c r="B24" s="75"/>
      <c r="C24" s="562"/>
      <c r="D24" s="563"/>
      <c r="E24" s="608"/>
      <c r="F24" s="557"/>
      <c r="G24" s="608"/>
      <c r="H24" s="611"/>
      <c r="I24" s="94" t="s">
        <v>29</v>
      </c>
      <c r="J24" s="614"/>
      <c r="K24" s="557"/>
      <c r="L24" s="95" t="s">
        <v>30</v>
      </c>
      <c r="M24" s="95" t="s">
        <v>31</v>
      </c>
      <c r="N24" s="318" t="str">
        <f>IF('Foglio di base'!$I$28="","",'Foglio di base'!$I$28)</f>
        <v/>
      </c>
      <c r="O24" s="318" t="str">
        <f>IF('Foglio di base'!$J$28="","",'Foglio di base'!$J$28)</f>
        <v/>
      </c>
      <c r="P24" s="318" t="str">
        <f>IF('Foglio di base'!$K$28="","",'Foglio di base'!$K$28)</f>
        <v/>
      </c>
      <c r="Q24" s="318" t="str">
        <f>IF('Foglio di base'!$L$28="","",'Foglio di base'!$L$28)</f>
        <v/>
      </c>
      <c r="R24" s="95" t="s">
        <v>99</v>
      </c>
      <c r="S24" s="562"/>
      <c r="T24" s="563"/>
      <c r="U24" s="75"/>
      <c r="V24" s="117"/>
      <c r="W24" s="117"/>
      <c r="X24" s="117"/>
      <c r="Y24" s="117"/>
      <c r="Z24" s="117"/>
      <c r="AA24" s="117"/>
      <c r="AB24" s="121">
        <v>8</v>
      </c>
      <c r="AC24" s="381" t="s">
        <v>171</v>
      </c>
      <c r="AD24" s="118"/>
      <c r="AE24" s="119"/>
    </row>
    <row r="25" spans="2:31" s="61" customFormat="1" x14ac:dyDescent="0.2">
      <c r="B25" s="27"/>
      <c r="C25" s="575"/>
      <c r="D25" s="575"/>
      <c r="E25" s="85">
        <v>1</v>
      </c>
      <c r="F25" s="85">
        <v>2</v>
      </c>
      <c r="G25" s="85">
        <v>3</v>
      </c>
      <c r="H25" s="91">
        <v>4</v>
      </c>
      <c r="I25" s="92">
        <v>5</v>
      </c>
      <c r="J25" s="93">
        <v>6</v>
      </c>
      <c r="K25" s="93">
        <v>7</v>
      </c>
      <c r="L25" s="85">
        <v>8</v>
      </c>
      <c r="M25" s="85">
        <v>9</v>
      </c>
      <c r="N25" s="85">
        <v>10</v>
      </c>
      <c r="O25" s="85">
        <v>11</v>
      </c>
      <c r="P25" s="85">
        <v>12</v>
      </c>
      <c r="Q25" s="85">
        <v>13</v>
      </c>
      <c r="R25" s="85">
        <v>14</v>
      </c>
      <c r="S25" s="580">
        <v>15</v>
      </c>
      <c r="T25" s="581"/>
      <c r="U25" s="27"/>
      <c r="V25" s="120" t="s">
        <v>16</v>
      </c>
      <c r="W25" s="120" t="s">
        <v>9</v>
      </c>
      <c r="X25" s="120" t="s">
        <v>17</v>
      </c>
      <c r="Y25" s="120"/>
      <c r="Z25" s="120"/>
      <c r="AA25" s="120"/>
      <c r="AB25" s="121">
        <v>9</v>
      </c>
      <c r="AC25" s="381" t="s">
        <v>172</v>
      </c>
      <c r="AD25" s="122"/>
      <c r="AE25" s="122"/>
    </row>
    <row r="26" spans="2:31" s="61" customFormat="1" ht="24" customHeight="1" x14ac:dyDescent="0.2">
      <c r="B26" s="27"/>
      <c r="C26" s="59">
        <v>1</v>
      </c>
      <c r="D26" s="76" t="s">
        <v>131</v>
      </c>
      <c r="E26" s="258"/>
      <c r="F26" s="258"/>
      <c r="G26" s="258"/>
      <c r="H26" s="8">
        <f>IF((E26+F26+G26)&lt;1,0,IF($K$17="",0,W26*1400))</f>
        <v>0</v>
      </c>
      <c r="I26" s="14">
        <f>IF(H26=0,(E26+F26+G26),IF((E26+F26+G26)&lt;1401,0,(E26+F26+G26-H26)))</f>
        <v>0</v>
      </c>
      <c r="J26" s="259"/>
      <c r="K26" s="259"/>
      <c r="L26" s="5">
        <f>E26+F26+J26+K26</f>
        <v>0</v>
      </c>
      <c r="M26" s="39">
        <f t="shared" ref="M26:M37" si="0">ROUND((I26*X26%)/5,2)*5</f>
        <v>0</v>
      </c>
      <c r="N26" s="258">
        <f>IF($N$24="",0,ROUND(($I26*$N$24%)/5,2)*5)</f>
        <v>0</v>
      </c>
      <c r="O26" s="258">
        <f>IF($O$24="",0,ROUND(($I26*$O$24%)/5,2)*5)</f>
        <v>0</v>
      </c>
      <c r="P26" s="258">
        <f>IF($P$24="",0,ROUND(($I26*$P$24%)/5,2)*5)</f>
        <v>0</v>
      </c>
      <c r="Q26" s="258">
        <f>IF($Q$24="",0,ROUND(($I26*$Q$24%)/5,2)*5)</f>
        <v>0</v>
      </c>
      <c r="R26" s="5">
        <f>L26-M26-N26-O26-P26-Q26</f>
        <v>0</v>
      </c>
      <c r="S26" s="573"/>
      <c r="T26" s="574"/>
      <c r="U26" s="27"/>
      <c r="V26" s="382">
        <f>12*$S$6+1</f>
        <v>24301</v>
      </c>
      <c r="W26" s="383" t="e">
        <f>IF($V26&gt;$V$9,1,0)</f>
        <v>#VALUE!</v>
      </c>
      <c r="X26" s="383">
        <f>IF($K$17="",'Foglio di base'!AH7,IF(W26=0,'Foglio di base'!AH7,'Foglio di base'!AH11))</f>
        <v>6.4</v>
      </c>
      <c r="Y26" s="120" t="str">
        <f>IF((E26+F26+G26)=0,"",1)</f>
        <v/>
      </c>
      <c r="Z26" s="120"/>
      <c r="AA26" s="120"/>
      <c r="AB26" s="121">
        <v>10</v>
      </c>
      <c r="AC26" s="381" t="s">
        <v>173</v>
      </c>
      <c r="AD26" s="122"/>
      <c r="AE26" s="122"/>
    </row>
    <row r="27" spans="2:31" s="61" customFormat="1" ht="24" customHeight="1" x14ac:dyDescent="0.2">
      <c r="B27" s="27"/>
      <c r="C27" s="85">
        <v>2</v>
      </c>
      <c r="D27" s="77" t="s">
        <v>0</v>
      </c>
      <c r="E27" s="258"/>
      <c r="F27" s="258"/>
      <c r="G27" s="258"/>
      <c r="H27" s="8">
        <f>IF((E27+F27+G27)&lt;1,0,IF($K$17="",0,W27*1400))</f>
        <v>0</v>
      </c>
      <c r="I27" s="14">
        <f>IF(H27=0,(E27+F27+G27),IF((E27+F27+G27)&lt;1401,0,(E27+F27+G27-H27)))</f>
        <v>0</v>
      </c>
      <c r="J27" s="259"/>
      <c r="K27" s="259"/>
      <c r="L27" s="39">
        <f>E27+F27+J27+K27</f>
        <v>0</v>
      </c>
      <c r="M27" s="39">
        <f t="shared" si="0"/>
        <v>0</v>
      </c>
      <c r="N27" s="258">
        <f t="shared" ref="N27:N37" si="1">IF($N$24="",0,ROUND(($I27*$N$24%)/5,2)*5)</f>
        <v>0</v>
      </c>
      <c r="O27" s="258">
        <f t="shared" ref="O27:O37" si="2">IF($O$24="",0,ROUND(($I27*$O$24%)/5,2)*5)</f>
        <v>0</v>
      </c>
      <c r="P27" s="258">
        <f t="shared" ref="P27:P37" si="3">IF($P$24="",0,ROUND(($I27*$P$24%)/5,2)*5)</f>
        <v>0</v>
      </c>
      <c r="Q27" s="258">
        <f t="shared" ref="Q27:Q37" si="4">IF($Q$24="",0,ROUND(($I27*$Q$24%)/5,2)*5)</f>
        <v>0</v>
      </c>
      <c r="R27" s="5">
        <f t="shared" ref="R27:R37" si="5">L27-M27-N27-O27-P27-Q27</f>
        <v>0</v>
      </c>
      <c r="S27" s="573"/>
      <c r="T27" s="574"/>
      <c r="U27" s="27"/>
      <c r="V27" s="382">
        <f>12*$S$6+2</f>
        <v>24302</v>
      </c>
      <c r="W27" s="383" t="e">
        <f t="shared" ref="W27:W37" si="6">IF($V27&gt;$V$9,1,0)</f>
        <v>#VALUE!</v>
      </c>
      <c r="X27" s="383">
        <f>IF($K$17="",'Foglio di base'!AH7,IF(W27=0,'Foglio di base'!AH7,'Foglio di base'!AH11))</f>
        <v>6.4</v>
      </c>
      <c r="Y27" s="120" t="str">
        <f>IF((E27+F27+G27)=0,"",2)</f>
        <v/>
      </c>
      <c r="Z27" s="120"/>
      <c r="AA27" s="120"/>
      <c r="AB27" s="121">
        <v>11</v>
      </c>
      <c r="AC27" s="381" t="s">
        <v>174</v>
      </c>
      <c r="AD27" s="122"/>
      <c r="AE27" s="122"/>
    </row>
    <row r="28" spans="2:31" s="61" customFormat="1" ht="24" customHeight="1" x14ac:dyDescent="0.2">
      <c r="B28" s="27"/>
      <c r="C28" s="85">
        <v>3</v>
      </c>
      <c r="D28" s="77" t="s">
        <v>132</v>
      </c>
      <c r="E28" s="258"/>
      <c r="F28" s="258"/>
      <c r="G28" s="258"/>
      <c r="H28" s="8">
        <f t="shared" ref="H28:H37" si="7">IF((E28+F28+G28)&lt;1,0,IF($K$17="",0,W28*1400))</f>
        <v>0</v>
      </c>
      <c r="I28" s="14">
        <f t="shared" ref="I28:I37" si="8">IF(H28=0,(E28+F28+G28),IF((E28+F28+G28)&lt;1401,0,(E28+F28+G28-H28)))</f>
        <v>0</v>
      </c>
      <c r="J28" s="259"/>
      <c r="K28" s="259"/>
      <c r="L28" s="39">
        <f t="shared" ref="L28:L37" si="9">E28+F28+J28+K28</f>
        <v>0</v>
      </c>
      <c r="M28" s="39">
        <f t="shared" si="0"/>
        <v>0</v>
      </c>
      <c r="N28" s="258">
        <f t="shared" si="1"/>
        <v>0</v>
      </c>
      <c r="O28" s="258">
        <f t="shared" si="2"/>
        <v>0</v>
      </c>
      <c r="P28" s="258">
        <f t="shared" si="3"/>
        <v>0</v>
      </c>
      <c r="Q28" s="258">
        <f t="shared" si="4"/>
        <v>0</v>
      </c>
      <c r="R28" s="5">
        <f t="shared" si="5"/>
        <v>0</v>
      </c>
      <c r="S28" s="573"/>
      <c r="T28" s="574"/>
      <c r="U28" s="27"/>
      <c r="V28" s="382">
        <f>12*$S$6+3</f>
        <v>24303</v>
      </c>
      <c r="W28" s="383" t="e">
        <f t="shared" si="6"/>
        <v>#VALUE!</v>
      </c>
      <c r="X28" s="383">
        <f>IF($K$17="",'Foglio di base'!AH7,IF(W28=0,'Foglio di base'!AH7,'Foglio di base'!AH11))</f>
        <v>6.4</v>
      </c>
      <c r="Y28" s="120" t="str">
        <f>IF((E28+F28+G28)=0,"",3)</f>
        <v/>
      </c>
      <c r="Z28" s="120"/>
      <c r="AA28" s="120"/>
      <c r="AB28" s="121">
        <v>12</v>
      </c>
      <c r="AC28" s="381" t="s">
        <v>175</v>
      </c>
      <c r="AD28" s="122"/>
      <c r="AE28" s="122"/>
    </row>
    <row r="29" spans="2:31" s="61" customFormat="1" ht="24" customHeight="1" x14ac:dyDescent="0.2">
      <c r="B29" s="27"/>
      <c r="C29" s="85">
        <v>4</v>
      </c>
      <c r="D29" s="77" t="s">
        <v>133</v>
      </c>
      <c r="E29" s="258"/>
      <c r="F29" s="258"/>
      <c r="G29" s="258"/>
      <c r="H29" s="8">
        <f t="shared" si="7"/>
        <v>0</v>
      </c>
      <c r="I29" s="14">
        <f t="shared" si="8"/>
        <v>0</v>
      </c>
      <c r="J29" s="259"/>
      <c r="K29" s="259"/>
      <c r="L29" s="39">
        <f t="shared" si="9"/>
        <v>0</v>
      </c>
      <c r="M29" s="39">
        <f t="shared" si="0"/>
        <v>0</v>
      </c>
      <c r="N29" s="258">
        <f t="shared" si="1"/>
        <v>0</v>
      </c>
      <c r="O29" s="258">
        <f t="shared" si="2"/>
        <v>0</v>
      </c>
      <c r="P29" s="258">
        <f t="shared" si="3"/>
        <v>0</v>
      </c>
      <c r="Q29" s="258">
        <f t="shared" si="4"/>
        <v>0</v>
      </c>
      <c r="R29" s="5">
        <f t="shared" si="5"/>
        <v>0</v>
      </c>
      <c r="S29" s="573"/>
      <c r="T29" s="574"/>
      <c r="U29" s="27"/>
      <c r="V29" s="382">
        <f>12*$S$6+4</f>
        <v>24304</v>
      </c>
      <c r="W29" s="383" t="e">
        <f t="shared" si="6"/>
        <v>#VALUE!</v>
      </c>
      <c r="X29" s="383">
        <f>IF($K$17="",'Foglio di base'!AH7,IF(W29=0,'Foglio di base'!AH7,'Foglio di base'!AH11))</f>
        <v>6.4</v>
      </c>
      <c r="Y29" s="120" t="str">
        <f>IF((E29+F29+G29)=0,"",4)</f>
        <v/>
      </c>
      <c r="Z29" s="120"/>
      <c r="AA29" s="120"/>
      <c r="AB29" s="121"/>
      <c r="AC29" s="115"/>
      <c r="AD29" s="122"/>
      <c r="AE29" s="122"/>
    </row>
    <row r="30" spans="2:31" s="61" customFormat="1" ht="24" customHeight="1" x14ac:dyDescent="0.2">
      <c r="B30" s="27"/>
      <c r="C30" s="85">
        <v>5</v>
      </c>
      <c r="D30" s="77" t="s">
        <v>134</v>
      </c>
      <c r="E30" s="258"/>
      <c r="F30" s="258"/>
      <c r="G30" s="258"/>
      <c r="H30" s="8">
        <f t="shared" si="7"/>
        <v>0</v>
      </c>
      <c r="I30" s="14">
        <f t="shared" si="8"/>
        <v>0</v>
      </c>
      <c r="J30" s="259"/>
      <c r="K30" s="259"/>
      <c r="L30" s="39">
        <f t="shared" si="9"/>
        <v>0</v>
      </c>
      <c r="M30" s="39">
        <f t="shared" si="0"/>
        <v>0</v>
      </c>
      <c r="N30" s="258">
        <f t="shared" si="1"/>
        <v>0</v>
      </c>
      <c r="O30" s="258">
        <f t="shared" si="2"/>
        <v>0</v>
      </c>
      <c r="P30" s="258">
        <f t="shared" si="3"/>
        <v>0</v>
      </c>
      <c r="Q30" s="258">
        <f t="shared" si="4"/>
        <v>0</v>
      </c>
      <c r="R30" s="5">
        <f t="shared" si="5"/>
        <v>0</v>
      </c>
      <c r="S30" s="573"/>
      <c r="T30" s="574"/>
      <c r="U30" s="27"/>
      <c r="V30" s="382">
        <f>12*$S$6+5</f>
        <v>24305</v>
      </c>
      <c r="W30" s="383" t="e">
        <f t="shared" si="6"/>
        <v>#VALUE!</v>
      </c>
      <c r="X30" s="383">
        <f>IF($K$17="",'Foglio di base'!AH7,IF(W30=0,'Foglio di base'!AH7,'Foglio di base'!AH11))</f>
        <v>6.4</v>
      </c>
      <c r="Y30" s="120" t="str">
        <f>IF((E30+F30+G30)=0,"",5)</f>
        <v/>
      </c>
      <c r="Z30" s="120"/>
      <c r="AA30" s="120"/>
      <c r="AB30" s="121"/>
      <c r="AC30" s="121"/>
      <c r="AD30" s="122"/>
      <c r="AE30" s="122"/>
    </row>
    <row r="31" spans="2:31" s="61" customFormat="1" ht="24" customHeight="1" x14ac:dyDescent="0.2">
      <c r="B31" s="27"/>
      <c r="C31" s="85">
        <v>6</v>
      </c>
      <c r="D31" s="77" t="s">
        <v>135</v>
      </c>
      <c r="E31" s="258"/>
      <c r="F31" s="258"/>
      <c r="G31" s="258"/>
      <c r="H31" s="8">
        <f t="shared" si="7"/>
        <v>0</v>
      </c>
      <c r="I31" s="14">
        <f t="shared" si="8"/>
        <v>0</v>
      </c>
      <c r="J31" s="259"/>
      <c r="K31" s="259"/>
      <c r="L31" s="39">
        <f t="shared" si="9"/>
        <v>0</v>
      </c>
      <c r="M31" s="39">
        <f t="shared" si="0"/>
        <v>0</v>
      </c>
      <c r="N31" s="258">
        <f t="shared" si="1"/>
        <v>0</v>
      </c>
      <c r="O31" s="258">
        <f t="shared" si="2"/>
        <v>0</v>
      </c>
      <c r="P31" s="258">
        <f t="shared" si="3"/>
        <v>0</v>
      </c>
      <c r="Q31" s="258">
        <f t="shared" si="4"/>
        <v>0</v>
      </c>
      <c r="R31" s="5">
        <f t="shared" si="5"/>
        <v>0</v>
      </c>
      <c r="S31" s="573"/>
      <c r="T31" s="574"/>
      <c r="U31" s="27"/>
      <c r="V31" s="382">
        <f>12*$S$6+6</f>
        <v>24306</v>
      </c>
      <c r="W31" s="383" t="e">
        <f t="shared" si="6"/>
        <v>#VALUE!</v>
      </c>
      <c r="X31" s="383">
        <f>IF($K$17="",'Foglio di base'!AH7,IF(W31=0,'Foglio di base'!AH7,'Foglio di base'!AH11))</f>
        <v>6.4</v>
      </c>
      <c r="Y31" s="120" t="str">
        <f>IF((E31+F31+G31)=0,"",6)</f>
        <v/>
      </c>
      <c r="Z31" s="120"/>
      <c r="AA31" s="120"/>
      <c r="AB31" s="121"/>
      <c r="AC31" s="121"/>
      <c r="AD31" s="122"/>
      <c r="AE31" s="122"/>
    </row>
    <row r="32" spans="2:31" s="61" customFormat="1" ht="24" customHeight="1" x14ac:dyDescent="0.2">
      <c r="B32" s="27"/>
      <c r="C32" s="85">
        <v>7</v>
      </c>
      <c r="D32" s="77" t="s">
        <v>136</v>
      </c>
      <c r="E32" s="258"/>
      <c r="F32" s="258"/>
      <c r="G32" s="258"/>
      <c r="H32" s="8">
        <f t="shared" si="7"/>
        <v>0</v>
      </c>
      <c r="I32" s="14">
        <f t="shared" si="8"/>
        <v>0</v>
      </c>
      <c r="J32" s="259"/>
      <c r="K32" s="259"/>
      <c r="L32" s="39">
        <f t="shared" si="9"/>
        <v>0</v>
      </c>
      <c r="M32" s="39">
        <f t="shared" si="0"/>
        <v>0</v>
      </c>
      <c r="N32" s="258">
        <f t="shared" si="1"/>
        <v>0</v>
      </c>
      <c r="O32" s="258">
        <f t="shared" si="2"/>
        <v>0</v>
      </c>
      <c r="P32" s="258">
        <f t="shared" si="3"/>
        <v>0</v>
      </c>
      <c r="Q32" s="258">
        <f t="shared" si="4"/>
        <v>0</v>
      </c>
      <c r="R32" s="5">
        <f t="shared" si="5"/>
        <v>0</v>
      </c>
      <c r="S32" s="573"/>
      <c r="T32" s="574"/>
      <c r="U32" s="27"/>
      <c r="V32" s="382">
        <f>12*$S$6+7</f>
        <v>24307</v>
      </c>
      <c r="W32" s="383" t="e">
        <f t="shared" si="6"/>
        <v>#VALUE!</v>
      </c>
      <c r="X32" s="383">
        <f>IF($K$17="",'Foglio di base'!AH7,IF(W32=0,'Foglio di base'!AH7,'Foglio di base'!AH11))</f>
        <v>6.4</v>
      </c>
      <c r="Y32" s="120" t="str">
        <f>IF((E32+F32+G32)=0,"",7)</f>
        <v/>
      </c>
      <c r="Z32" s="120"/>
      <c r="AA32" s="120"/>
      <c r="AB32" s="121"/>
      <c r="AC32" s="121"/>
      <c r="AD32" s="122"/>
      <c r="AE32" s="122"/>
    </row>
    <row r="33" spans="1:31" s="61" customFormat="1" ht="24" customHeight="1" x14ac:dyDescent="0.2">
      <c r="B33" s="27"/>
      <c r="C33" s="85">
        <v>8</v>
      </c>
      <c r="D33" s="77" t="s">
        <v>137</v>
      </c>
      <c r="E33" s="258"/>
      <c r="F33" s="258"/>
      <c r="G33" s="258"/>
      <c r="H33" s="8">
        <f t="shared" si="7"/>
        <v>0</v>
      </c>
      <c r="I33" s="14">
        <f t="shared" si="8"/>
        <v>0</v>
      </c>
      <c r="J33" s="259"/>
      <c r="K33" s="259"/>
      <c r="L33" s="39">
        <f t="shared" si="9"/>
        <v>0</v>
      </c>
      <c r="M33" s="39">
        <f t="shared" si="0"/>
        <v>0</v>
      </c>
      <c r="N33" s="258">
        <f t="shared" si="1"/>
        <v>0</v>
      </c>
      <c r="O33" s="258">
        <f t="shared" si="2"/>
        <v>0</v>
      </c>
      <c r="P33" s="258">
        <f t="shared" si="3"/>
        <v>0</v>
      </c>
      <c r="Q33" s="258">
        <f t="shared" si="4"/>
        <v>0</v>
      </c>
      <c r="R33" s="5">
        <f t="shared" si="5"/>
        <v>0</v>
      </c>
      <c r="S33" s="573"/>
      <c r="T33" s="574"/>
      <c r="U33" s="27"/>
      <c r="V33" s="382">
        <f>12*$S$6+8</f>
        <v>24308</v>
      </c>
      <c r="W33" s="383" t="e">
        <f t="shared" si="6"/>
        <v>#VALUE!</v>
      </c>
      <c r="X33" s="383">
        <f>IF($K$17="",'Foglio di base'!AH7,IF(W33=0,'Foglio di base'!AH7,'Foglio di base'!AH11))</f>
        <v>6.4</v>
      </c>
      <c r="Y33" s="120" t="str">
        <f>IF((E33+F33+G33)=0,"",8)</f>
        <v/>
      </c>
      <c r="Z33" s="120"/>
      <c r="AA33" s="120"/>
      <c r="AB33" s="121"/>
      <c r="AC33" s="121"/>
      <c r="AD33" s="122"/>
      <c r="AE33" s="122"/>
    </row>
    <row r="34" spans="1:31" s="61" customFormat="1" ht="24" customHeight="1" x14ac:dyDescent="0.2">
      <c r="B34" s="27"/>
      <c r="C34" s="85">
        <v>9</v>
      </c>
      <c r="D34" s="77" t="s">
        <v>138</v>
      </c>
      <c r="E34" s="258"/>
      <c r="F34" s="258"/>
      <c r="G34" s="258"/>
      <c r="H34" s="8">
        <f t="shared" si="7"/>
        <v>0</v>
      </c>
      <c r="I34" s="14">
        <f t="shared" si="8"/>
        <v>0</v>
      </c>
      <c r="J34" s="259"/>
      <c r="K34" s="259"/>
      <c r="L34" s="39">
        <f t="shared" si="9"/>
        <v>0</v>
      </c>
      <c r="M34" s="39">
        <f t="shared" si="0"/>
        <v>0</v>
      </c>
      <c r="N34" s="258">
        <f t="shared" si="1"/>
        <v>0</v>
      </c>
      <c r="O34" s="258">
        <f t="shared" si="2"/>
        <v>0</v>
      </c>
      <c r="P34" s="258">
        <f t="shared" si="3"/>
        <v>0</v>
      </c>
      <c r="Q34" s="258">
        <f t="shared" si="4"/>
        <v>0</v>
      </c>
      <c r="R34" s="5">
        <f t="shared" si="5"/>
        <v>0</v>
      </c>
      <c r="S34" s="573"/>
      <c r="T34" s="574"/>
      <c r="U34" s="27"/>
      <c r="V34" s="382">
        <f>12*$S$6+9</f>
        <v>24309</v>
      </c>
      <c r="W34" s="383" t="e">
        <f t="shared" si="6"/>
        <v>#VALUE!</v>
      </c>
      <c r="X34" s="383">
        <f>IF($K$17="",'Foglio di base'!AH7,IF(W34=0,'Foglio di base'!AH7,'Foglio di base'!AH11))</f>
        <v>6.4</v>
      </c>
      <c r="Y34" s="120" t="str">
        <f>IF((E34+F34+G34)=0,"",9)</f>
        <v/>
      </c>
      <c r="Z34" s="120"/>
      <c r="AA34" s="120"/>
      <c r="AB34" s="121"/>
      <c r="AC34" s="121"/>
      <c r="AD34" s="122"/>
      <c r="AE34" s="122"/>
    </row>
    <row r="35" spans="1:31" s="61" customFormat="1" ht="24" customHeight="1" x14ac:dyDescent="0.2">
      <c r="B35" s="27"/>
      <c r="C35" s="85">
        <v>10</v>
      </c>
      <c r="D35" s="77" t="s">
        <v>139</v>
      </c>
      <c r="E35" s="258"/>
      <c r="F35" s="258"/>
      <c r="G35" s="258"/>
      <c r="H35" s="8">
        <f t="shared" si="7"/>
        <v>0</v>
      </c>
      <c r="I35" s="14">
        <f t="shared" si="8"/>
        <v>0</v>
      </c>
      <c r="J35" s="259"/>
      <c r="K35" s="259"/>
      <c r="L35" s="39">
        <f t="shared" si="9"/>
        <v>0</v>
      </c>
      <c r="M35" s="39">
        <f t="shared" si="0"/>
        <v>0</v>
      </c>
      <c r="N35" s="258">
        <f t="shared" si="1"/>
        <v>0</v>
      </c>
      <c r="O35" s="258">
        <f t="shared" si="2"/>
        <v>0</v>
      </c>
      <c r="P35" s="258">
        <f t="shared" si="3"/>
        <v>0</v>
      </c>
      <c r="Q35" s="258">
        <f t="shared" si="4"/>
        <v>0</v>
      </c>
      <c r="R35" s="5">
        <f t="shared" si="5"/>
        <v>0</v>
      </c>
      <c r="S35" s="573"/>
      <c r="T35" s="574"/>
      <c r="U35" s="27"/>
      <c r="V35" s="382">
        <f>12*$S$6+10</f>
        <v>24310</v>
      </c>
      <c r="W35" s="383" t="e">
        <f t="shared" si="6"/>
        <v>#VALUE!</v>
      </c>
      <c r="X35" s="383">
        <f>IF($K$17="",'Foglio di base'!AH7,IF(W35=0,'Foglio di base'!AH7,'Foglio di base'!AH11))</f>
        <v>6.4</v>
      </c>
      <c r="Y35" s="120" t="str">
        <f>IF((E35+F35+G35)=0,"",10)</f>
        <v/>
      </c>
      <c r="Z35" s="120"/>
      <c r="AA35" s="120"/>
      <c r="AB35" s="121"/>
      <c r="AC35" s="121"/>
      <c r="AD35" s="122"/>
      <c r="AE35" s="122"/>
    </row>
    <row r="36" spans="1:31" s="61" customFormat="1" ht="24" customHeight="1" x14ac:dyDescent="0.2">
      <c r="B36" s="27"/>
      <c r="C36" s="85">
        <v>11</v>
      </c>
      <c r="D36" s="77" t="s">
        <v>6</v>
      </c>
      <c r="E36" s="258"/>
      <c r="F36" s="258"/>
      <c r="G36" s="258"/>
      <c r="H36" s="8">
        <f t="shared" si="7"/>
        <v>0</v>
      </c>
      <c r="I36" s="14">
        <f t="shared" si="8"/>
        <v>0</v>
      </c>
      <c r="J36" s="259"/>
      <c r="K36" s="259"/>
      <c r="L36" s="39">
        <f t="shared" si="9"/>
        <v>0</v>
      </c>
      <c r="M36" s="39">
        <f t="shared" si="0"/>
        <v>0</v>
      </c>
      <c r="N36" s="258">
        <f t="shared" si="1"/>
        <v>0</v>
      </c>
      <c r="O36" s="258">
        <f t="shared" si="2"/>
        <v>0</v>
      </c>
      <c r="P36" s="258">
        <f t="shared" si="3"/>
        <v>0</v>
      </c>
      <c r="Q36" s="258">
        <f t="shared" si="4"/>
        <v>0</v>
      </c>
      <c r="R36" s="5">
        <f t="shared" si="5"/>
        <v>0</v>
      </c>
      <c r="S36" s="573"/>
      <c r="T36" s="574"/>
      <c r="U36" s="27"/>
      <c r="V36" s="382">
        <f>12*$S$6+11</f>
        <v>24311</v>
      </c>
      <c r="W36" s="383" t="e">
        <f t="shared" si="6"/>
        <v>#VALUE!</v>
      </c>
      <c r="X36" s="383">
        <f>IF($K$17="",'Foglio di base'!AH7,IF(W36=0,'Foglio di base'!AH7,'Foglio di base'!AH11))</f>
        <v>6.4</v>
      </c>
      <c r="Y36" s="120" t="str">
        <f>IF((E36+F36+G36)=0,"",11)</f>
        <v/>
      </c>
      <c r="Z36" s="120"/>
      <c r="AA36" s="120"/>
      <c r="AB36" s="121"/>
      <c r="AC36" s="121"/>
      <c r="AD36" s="122"/>
      <c r="AE36" s="122"/>
    </row>
    <row r="37" spans="1:31" s="61" customFormat="1" ht="24" customHeight="1" thickBot="1" x14ac:dyDescent="0.25">
      <c r="B37" s="27"/>
      <c r="C37" s="85">
        <v>12</v>
      </c>
      <c r="D37" s="78" t="s">
        <v>140</v>
      </c>
      <c r="E37" s="258"/>
      <c r="F37" s="258"/>
      <c r="G37" s="258"/>
      <c r="H37" s="8">
        <f t="shared" si="7"/>
        <v>0</v>
      </c>
      <c r="I37" s="90">
        <f t="shared" si="8"/>
        <v>0</v>
      </c>
      <c r="J37" s="259"/>
      <c r="K37" s="259"/>
      <c r="L37" s="39">
        <f t="shared" si="9"/>
        <v>0</v>
      </c>
      <c r="M37" s="39">
        <f t="shared" si="0"/>
        <v>0</v>
      </c>
      <c r="N37" s="258">
        <f t="shared" si="1"/>
        <v>0</v>
      </c>
      <c r="O37" s="258">
        <f t="shared" si="2"/>
        <v>0</v>
      </c>
      <c r="P37" s="258">
        <f t="shared" si="3"/>
        <v>0</v>
      </c>
      <c r="Q37" s="258">
        <f t="shared" si="4"/>
        <v>0</v>
      </c>
      <c r="R37" s="5">
        <f t="shared" si="5"/>
        <v>0</v>
      </c>
      <c r="S37" s="573"/>
      <c r="T37" s="574"/>
      <c r="U37" s="27"/>
      <c r="V37" s="382">
        <f>12*$S$6+12</f>
        <v>24312</v>
      </c>
      <c r="W37" s="383" t="e">
        <f t="shared" si="6"/>
        <v>#VALUE!</v>
      </c>
      <c r="X37" s="383">
        <f>IF($K$17="",'Foglio di base'!AH7,IF(W37=0,'Foglio di base'!AH7,'Foglio di base'!AH11))</f>
        <v>6.4</v>
      </c>
      <c r="Y37" s="120" t="str">
        <f>IF((E37+F37+G37)=0,"",12)</f>
        <v/>
      </c>
      <c r="Z37" s="120"/>
      <c r="AA37" s="120"/>
      <c r="AB37" s="121"/>
      <c r="AC37" s="121"/>
      <c r="AD37" s="122"/>
      <c r="AE37" s="122"/>
    </row>
    <row r="38" spans="1:31" s="66" customFormat="1" ht="16.5" customHeight="1" x14ac:dyDescent="0.2">
      <c r="B38" s="27"/>
      <c r="C38" s="62" t="e">
        <f>IF(M82&gt;=-1,"",IF((E37+F37+G37)&lt;&gt;0,"Al dipendente vanno rimborsati:","Se è l'ultimo versamento del salario, al dipendente vanno rimborsati:"))</f>
        <v>#VALUE!</v>
      </c>
      <c r="D38" s="63"/>
      <c r="E38" s="64"/>
      <c r="F38" s="64"/>
      <c r="G38" s="64"/>
      <c r="H38" s="43"/>
      <c r="I38" s="40"/>
      <c r="J38" s="45" t="e">
        <f>IF(M82&lt;0,"contributi AD pagati in più","")</f>
        <v>#VALUE!</v>
      </c>
      <c r="K38" s="65"/>
      <c r="L38" s="43"/>
      <c r="M38" s="44" t="str">
        <f>IF(K17="","",IF(M82&gt;=-0.05,0,M82))</f>
        <v/>
      </c>
      <c r="N38" s="64"/>
      <c r="O38" s="64"/>
      <c r="P38" s="64"/>
      <c r="Q38" s="64"/>
      <c r="R38" s="43"/>
      <c r="S38" s="579"/>
      <c r="T38" s="579"/>
      <c r="U38" s="27"/>
      <c r="V38" s="208"/>
      <c r="W38" s="209"/>
      <c r="X38" s="120"/>
      <c r="Y38" s="120"/>
      <c r="Z38" s="120"/>
      <c r="AA38" s="120"/>
      <c r="AB38" s="123"/>
      <c r="AC38" s="123"/>
      <c r="AD38" s="124"/>
      <c r="AE38" s="124"/>
    </row>
    <row r="39" spans="1:31" s="66" customFormat="1" ht="16.5" customHeight="1" thickBot="1" x14ac:dyDescent="0.25">
      <c r="B39" s="27"/>
      <c r="C39" s="67" t="str">
        <f>IF(J39="","",IF((E37+F37+G37)&lt;&gt;0,"Al dipendente vanno rimborsati:","Se è l'ultimo versamento del salario, al dipendente vanno rimborsati:"))</f>
        <v/>
      </c>
      <c r="D39" s="68"/>
      <c r="E39" s="69"/>
      <c r="F39" s="69"/>
      <c r="G39" s="69"/>
      <c r="H39" s="40"/>
      <c r="I39" s="40"/>
      <c r="J39" s="42" t="str">
        <f>IF(K17="","",IF(M65&lt;-1,"franchigia per i pensionati",""))</f>
        <v/>
      </c>
      <c r="K39" s="70"/>
      <c r="L39" s="40"/>
      <c r="M39" s="41" t="str">
        <f>IF(K17="","",IF(M65&gt;=-1,0,M65))</f>
        <v/>
      </c>
      <c r="N39" s="69"/>
      <c r="O39" s="69"/>
      <c r="P39" s="69"/>
      <c r="Q39" s="69"/>
      <c r="R39" s="40"/>
      <c r="S39" s="582"/>
      <c r="T39" s="582"/>
      <c r="U39" s="27"/>
      <c r="V39" s="208"/>
      <c r="W39" s="209"/>
      <c r="X39" s="120"/>
      <c r="Y39" s="120"/>
      <c r="Z39" s="120"/>
      <c r="AA39" s="120"/>
      <c r="AB39" s="123"/>
      <c r="AC39" s="123"/>
      <c r="AD39" s="124"/>
      <c r="AE39" s="124"/>
    </row>
    <row r="40" spans="1:31" ht="22.5" customHeight="1" thickBot="1" x14ac:dyDescent="0.25">
      <c r="B40" s="47"/>
      <c r="C40" s="622" t="s">
        <v>159</v>
      </c>
      <c r="D40" s="623"/>
      <c r="E40" s="6">
        <f t="shared" ref="E40:L40" si="10">SUM(E26:E37)</f>
        <v>0</v>
      </c>
      <c r="F40" s="6">
        <f t="shared" si="10"/>
        <v>0</v>
      </c>
      <c r="G40" s="71">
        <f t="shared" si="10"/>
        <v>0</v>
      </c>
      <c r="H40" s="71">
        <f t="shared" si="10"/>
        <v>0</v>
      </c>
      <c r="I40" s="72">
        <f>IF((E40+F40+G40-H40)&lt;0,0,IF(Y17="2b",0,(E40+F40+G40-H40)))</f>
        <v>0</v>
      </c>
      <c r="J40" s="60">
        <f t="shared" si="10"/>
        <v>0</v>
      </c>
      <c r="K40" s="60">
        <f t="shared" si="10"/>
        <v>0</v>
      </c>
      <c r="L40" s="6">
        <f t="shared" si="10"/>
        <v>0</v>
      </c>
      <c r="M40" s="6">
        <f>IF(I40=0,0,SUM(M26:M39))</f>
        <v>0</v>
      </c>
      <c r="N40" s="6">
        <f>SUM(N26:N37)</f>
        <v>0</v>
      </c>
      <c r="O40" s="6">
        <f>SUM(O26:O37)</f>
        <v>0</v>
      </c>
      <c r="P40" s="6">
        <f>SUM(P26:P37)</f>
        <v>0</v>
      </c>
      <c r="Q40" s="6">
        <f>SUM(Q26:Q37)</f>
        <v>0</v>
      </c>
      <c r="R40" s="6">
        <f>L40-SUM(M40:Q40)</f>
        <v>0</v>
      </c>
      <c r="S40" s="573"/>
      <c r="T40" s="574"/>
      <c r="U40" s="47"/>
      <c r="V40" s="210"/>
      <c r="W40" s="120"/>
      <c r="X40" s="120"/>
      <c r="Y40" s="120"/>
      <c r="Z40" s="120"/>
      <c r="AA40" s="120"/>
    </row>
    <row r="41" spans="1:31" ht="9.75" customHeight="1" x14ac:dyDescent="0.25">
      <c r="B41" s="47"/>
      <c r="C41" s="73"/>
      <c r="D41" s="51"/>
      <c r="E41" s="47"/>
      <c r="F41" s="47"/>
      <c r="G41" s="47"/>
      <c r="H41" s="47"/>
      <c r="I41" s="47"/>
      <c r="J41" s="47"/>
      <c r="K41" s="47"/>
      <c r="L41" s="47"/>
      <c r="M41" s="47"/>
      <c r="N41" s="47"/>
      <c r="O41" s="47"/>
      <c r="P41" s="47"/>
      <c r="Q41" s="47"/>
      <c r="R41" s="74"/>
      <c r="S41" s="74"/>
      <c r="T41" s="74"/>
      <c r="U41" s="47"/>
      <c r="W41" s="114" t="e">
        <f>SUM(W26:W40)</f>
        <v>#VALUE!</v>
      </c>
      <c r="X41" s="120">
        <f>IF($K$17="",'Foglio di base'!AH7,IF(W41=0,'Foglio di base'!AH7,'Foglio di base'!AH11))</f>
        <v>6.4</v>
      </c>
      <c r="Y41" s="120"/>
      <c r="Z41" s="120"/>
      <c r="AA41" s="120"/>
    </row>
    <row r="42" spans="1:31" s="103" customFormat="1" ht="15.75" customHeight="1" x14ac:dyDescent="0.2">
      <c r="B42" s="104"/>
      <c r="C42" s="105" t="s">
        <v>160</v>
      </c>
      <c r="D42" s="106"/>
      <c r="E42" s="105"/>
      <c r="F42" s="105"/>
      <c r="G42" s="107"/>
      <c r="H42" s="107"/>
      <c r="I42" s="107"/>
      <c r="J42" s="107"/>
      <c r="K42" s="107"/>
      <c r="L42" s="105"/>
      <c r="M42" s="105" t="s">
        <v>162</v>
      </c>
      <c r="N42" s="105"/>
      <c r="O42" s="105"/>
      <c r="P42" s="105"/>
      <c r="Q42" s="105" t="s">
        <v>163</v>
      </c>
      <c r="R42" s="104"/>
      <c r="S42" s="104"/>
      <c r="T42" s="104"/>
      <c r="U42" s="104"/>
      <c r="V42" s="125"/>
      <c r="W42" s="125" t="s">
        <v>19</v>
      </c>
      <c r="X42" s="125"/>
      <c r="Y42" s="125"/>
      <c r="Z42" s="125"/>
      <c r="AA42" s="125"/>
      <c r="AB42" s="126"/>
      <c r="AC42" s="126"/>
      <c r="AD42" s="125"/>
      <c r="AE42" s="125"/>
    </row>
    <row r="43" spans="1:31" ht="15" customHeight="1" x14ac:dyDescent="0.2">
      <c r="B43" s="47"/>
      <c r="C43" s="616"/>
      <c r="D43" s="617"/>
      <c r="E43" s="617"/>
      <c r="F43" s="617"/>
      <c r="G43" s="617"/>
      <c r="H43" s="617"/>
      <c r="I43" s="617"/>
      <c r="J43" s="617"/>
      <c r="K43" s="618"/>
      <c r="L43" s="49"/>
      <c r="M43" s="600"/>
      <c r="N43" s="601"/>
      <c r="O43" s="47"/>
      <c r="P43" s="47"/>
      <c r="Q43" s="564"/>
      <c r="R43" s="565"/>
      <c r="S43" s="565"/>
      <c r="T43" s="566"/>
      <c r="U43" s="47"/>
    </row>
    <row r="44" spans="1:31" ht="15" customHeight="1" x14ac:dyDescent="0.2">
      <c r="B44" s="47"/>
      <c r="C44" s="619"/>
      <c r="D44" s="620"/>
      <c r="E44" s="620"/>
      <c r="F44" s="620"/>
      <c r="G44" s="620"/>
      <c r="H44" s="620"/>
      <c r="I44" s="620"/>
      <c r="J44" s="620"/>
      <c r="K44" s="621"/>
      <c r="L44" s="49"/>
      <c r="M44" s="602"/>
      <c r="N44" s="603"/>
      <c r="O44" s="47"/>
      <c r="P44" s="47"/>
      <c r="Q44" s="567"/>
      <c r="R44" s="568"/>
      <c r="S44" s="568"/>
      <c r="T44" s="569"/>
      <c r="U44" s="47"/>
    </row>
    <row r="45" spans="1:31" ht="15" customHeight="1" x14ac:dyDescent="0.2">
      <c r="B45" s="47"/>
      <c r="C45" s="576"/>
      <c r="D45" s="577"/>
      <c r="E45" s="577"/>
      <c r="F45" s="577"/>
      <c r="G45" s="577"/>
      <c r="H45" s="577"/>
      <c r="I45" s="577"/>
      <c r="J45" s="577"/>
      <c r="K45" s="578"/>
      <c r="L45" s="47"/>
      <c r="M45" s="604"/>
      <c r="N45" s="605"/>
      <c r="O45" s="47"/>
      <c r="P45" s="47"/>
      <c r="Q45" s="570"/>
      <c r="R45" s="571"/>
      <c r="S45" s="571"/>
      <c r="T45" s="572"/>
      <c r="U45" s="47"/>
    </row>
    <row r="46" spans="1:31" ht="7.5" customHeight="1" x14ac:dyDescent="0.2">
      <c r="B46" s="47"/>
      <c r="C46" s="319"/>
      <c r="D46" s="319"/>
      <c r="E46" s="319"/>
      <c r="F46" s="319"/>
      <c r="G46" s="319"/>
      <c r="H46" s="319"/>
      <c r="I46" s="319"/>
      <c r="J46" s="319"/>
      <c r="K46" s="319"/>
      <c r="L46" s="52"/>
      <c r="M46" s="257"/>
      <c r="N46" s="257"/>
      <c r="O46" s="52"/>
      <c r="P46" s="320"/>
      <c r="Q46" s="320"/>
      <c r="R46" s="320"/>
      <c r="S46" s="320"/>
      <c r="T46" s="320"/>
      <c r="U46" s="47"/>
    </row>
    <row r="47" spans="1:31" ht="11.25" customHeight="1" x14ac:dyDescent="0.2">
      <c r="B47" s="47"/>
      <c r="C47" s="434" t="s">
        <v>216</v>
      </c>
      <c r="D47" s="47"/>
      <c r="E47" s="47"/>
      <c r="F47" s="47"/>
      <c r="G47" s="47"/>
      <c r="H47" s="47"/>
      <c r="I47" s="47"/>
      <c r="J47" s="47"/>
      <c r="K47" s="47"/>
      <c r="L47" s="47"/>
      <c r="M47" s="47"/>
      <c r="N47" s="47"/>
      <c r="O47" s="47"/>
      <c r="P47" s="47"/>
      <c r="Q47" s="47"/>
      <c r="R47" s="47"/>
      <c r="S47" s="47"/>
      <c r="T47" s="447" t="str">
        <f>'Foglio di base'!N43</f>
        <v>© medisuisse 2025</v>
      </c>
      <c r="U47" s="47"/>
    </row>
    <row r="48" spans="1:31" s="79" customFormat="1" ht="2.25" customHeight="1" x14ac:dyDescent="0.2">
      <c r="A48" s="4"/>
      <c r="B48" s="47"/>
      <c r="C48" s="47"/>
      <c r="D48" s="47"/>
      <c r="E48" s="47"/>
      <c r="F48" s="47"/>
      <c r="G48" s="47"/>
      <c r="H48" s="47"/>
      <c r="I48" s="47"/>
      <c r="J48" s="47"/>
      <c r="K48" s="47"/>
      <c r="L48" s="47"/>
      <c r="M48" s="47"/>
      <c r="N48" s="47"/>
      <c r="O48" s="47"/>
      <c r="P48" s="47"/>
      <c r="Q48" s="47"/>
      <c r="R48" s="47"/>
      <c r="S48" s="47"/>
      <c r="T48" s="47"/>
      <c r="U48" s="47"/>
      <c r="V48" s="114"/>
      <c r="W48" s="114"/>
      <c r="X48" s="114"/>
      <c r="Y48" s="114"/>
      <c r="Z48" s="114"/>
      <c r="AA48" s="114"/>
      <c r="AB48" s="115"/>
      <c r="AC48" s="115"/>
      <c r="AD48" s="114"/>
      <c r="AE48" s="127"/>
    </row>
    <row r="49" spans="1:29" s="127" customFormat="1" hidden="1" x14ac:dyDescent="0.2">
      <c r="A49" s="196"/>
      <c r="B49" s="196"/>
      <c r="C49" s="448" t="str">
        <f>K15</f>
        <v/>
      </c>
      <c r="D49" s="196"/>
      <c r="E49" s="196"/>
      <c r="F49" s="196"/>
      <c r="G49" s="196"/>
      <c r="H49" s="196"/>
      <c r="I49" s="196"/>
      <c r="J49" s="196"/>
      <c r="K49" s="196"/>
      <c r="L49" s="196"/>
      <c r="M49" s="196"/>
      <c r="N49" s="196"/>
      <c r="O49" s="196"/>
      <c r="P49" s="196"/>
      <c r="Q49" s="196"/>
      <c r="R49" s="196"/>
      <c r="S49" s="196"/>
      <c r="T49" s="196"/>
      <c r="U49" s="196"/>
      <c r="AB49" s="128"/>
      <c r="AC49" s="128"/>
    </row>
    <row r="50" spans="1:29" s="129" customFormat="1" ht="15" hidden="1" customHeight="1" x14ac:dyDescent="0.2">
      <c r="A50" s="414"/>
      <c r="B50" s="196"/>
      <c r="C50" s="196"/>
      <c r="D50" s="197" t="s">
        <v>24</v>
      </c>
      <c r="E50" s="196"/>
      <c r="F50" s="196"/>
      <c r="G50" s="198" t="s">
        <v>18</v>
      </c>
      <c r="H50" s="196"/>
      <c r="I50" s="196"/>
      <c r="J50" s="196"/>
      <c r="K50" s="196"/>
      <c r="L50" s="196"/>
      <c r="M50" s="196"/>
      <c r="N50" s="196"/>
      <c r="O50" s="196"/>
      <c r="P50" s="196"/>
      <c r="Q50" s="196"/>
      <c r="R50" s="196"/>
      <c r="S50" s="196"/>
      <c r="T50" s="196"/>
      <c r="U50" s="196"/>
      <c r="AB50" s="128"/>
      <c r="AC50" s="128"/>
    </row>
    <row r="51" spans="1:29" s="129" customFormat="1" ht="15" hidden="1" customHeight="1" x14ac:dyDescent="0.2">
      <c r="A51" s="414"/>
      <c r="B51" s="197"/>
      <c r="C51" s="199"/>
      <c r="D51" s="199"/>
      <c r="E51" s="199"/>
      <c r="F51" s="200"/>
      <c r="G51" s="200" t="e">
        <f>IF(W26=0,0,(E26+F26+G26))</f>
        <v>#VALUE!</v>
      </c>
      <c r="H51" s="200" t="e">
        <f>IF(G51&lt;1,0,1400*W26)</f>
        <v>#VALUE!</v>
      </c>
      <c r="I51" s="200" t="e">
        <f>IF((G51-H51)&lt;1,0,(G51-H51))</f>
        <v>#VALUE!</v>
      </c>
      <c r="J51" s="197"/>
      <c r="K51" s="200"/>
      <c r="L51" s="197"/>
      <c r="M51" s="200" t="e">
        <f>IF(W26=0,0,M26)</f>
        <v>#VALUE!</v>
      </c>
      <c r="N51" s="197"/>
      <c r="O51" s="197"/>
      <c r="P51" s="197"/>
      <c r="Q51" s="197"/>
      <c r="R51" s="197"/>
      <c r="S51" s="197"/>
      <c r="T51" s="197"/>
      <c r="U51" s="197"/>
      <c r="AB51" s="128"/>
      <c r="AC51" s="128"/>
    </row>
    <row r="52" spans="1:29" s="129" customFormat="1" ht="15" hidden="1" customHeight="1" x14ac:dyDescent="0.2">
      <c r="A52" s="414"/>
      <c r="B52" s="197"/>
      <c r="C52" s="127"/>
      <c r="D52" s="127"/>
      <c r="E52" s="127"/>
      <c r="F52" s="200"/>
      <c r="G52" s="200" t="e">
        <f t="shared" ref="G52:G62" si="11">IF(W27=0,0,(E27+F27+G27))</f>
        <v>#VALUE!</v>
      </c>
      <c r="H52" s="200" t="e">
        <f t="shared" ref="H52:H62" si="12">IF(G52&lt;1,0,1400*W27)</f>
        <v>#VALUE!</v>
      </c>
      <c r="I52" s="200" t="e">
        <f t="shared" ref="I52:I62" si="13">IF((G52-H52)&lt;1,0,(G52-H52))</f>
        <v>#VALUE!</v>
      </c>
      <c r="J52" s="197"/>
      <c r="K52" s="201"/>
      <c r="L52" s="202"/>
      <c r="M52" s="200" t="e">
        <f t="shared" ref="M52:M62" si="14">IF(W27=0,0,M27)</f>
        <v>#VALUE!</v>
      </c>
      <c r="N52" s="203"/>
      <c r="O52" s="197"/>
      <c r="P52" s="197"/>
      <c r="Q52" s="197"/>
      <c r="R52" s="197"/>
      <c r="S52" s="197"/>
      <c r="T52" s="197"/>
      <c r="U52" s="197"/>
      <c r="AB52" s="128"/>
      <c r="AC52" s="128"/>
    </row>
    <row r="53" spans="1:29" s="129" customFormat="1" ht="15" hidden="1" customHeight="1" x14ac:dyDescent="0.2">
      <c r="A53" s="414"/>
      <c r="B53" s="197"/>
      <c r="C53" s="127"/>
      <c r="D53" s="127"/>
      <c r="E53" s="127"/>
      <c r="F53" s="200"/>
      <c r="G53" s="200" t="e">
        <f t="shared" si="11"/>
        <v>#VALUE!</v>
      </c>
      <c r="H53" s="200" t="e">
        <f t="shared" si="12"/>
        <v>#VALUE!</v>
      </c>
      <c r="I53" s="200" t="e">
        <f t="shared" si="13"/>
        <v>#VALUE!</v>
      </c>
      <c r="J53" s="197"/>
      <c r="K53" s="201"/>
      <c r="L53" s="202"/>
      <c r="M53" s="200" t="e">
        <f t="shared" si="14"/>
        <v>#VALUE!</v>
      </c>
      <c r="N53" s="203"/>
      <c r="O53" s="197"/>
      <c r="P53" s="197"/>
      <c r="Q53" s="197"/>
      <c r="R53" s="197"/>
      <c r="S53" s="197"/>
      <c r="T53" s="197"/>
      <c r="U53" s="197"/>
      <c r="AB53" s="128"/>
      <c r="AC53" s="128"/>
    </row>
    <row r="54" spans="1:29" s="129" customFormat="1" ht="15" hidden="1" customHeight="1" x14ac:dyDescent="0.2">
      <c r="A54" s="414"/>
      <c r="B54" s="197"/>
      <c r="C54" s="127"/>
      <c r="D54" s="127" t="str">
        <f>MID($C$49,2,1)</f>
        <v/>
      </c>
      <c r="E54" s="127"/>
      <c r="F54" s="200"/>
      <c r="G54" s="200" t="e">
        <f t="shared" si="11"/>
        <v>#VALUE!</v>
      </c>
      <c r="H54" s="200" t="e">
        <f t="shared" si="12"/>
        <v>#VALUE!</v>
      </c>
      <c r="I54" s="200" t="e">
        <f t="shared" si="13"/>
        <v>#VALUE!</v>
      </c>
      <c r="J54" s="197"/>
      <c r="K54" s="201"/>
      <c r="L54" s="202"/>
      <c r="M54" s="200" t="e">
        <f t="shared" si="14"/>
        <v>#VALUE!</v>
      </c>
      <c r="N54" s="204"/>
      <c r="O54" s="197"/>
      <c r="P54" s="197"/>
      <c r="Q54" s="197"/>
      <c r="R54" s="197"/>
      <c r="S54" s="197"/>
      <c r="T54" s="197"/>
      <c r="U54" s="197"/>
      <c r="AB54" s="128"/>
      <c r="AC54" s="128"/>
    </row>
    <row r="55" spans="1:29" s="129" customFormat="1" ht="15" hidden="1" customHeight="1" x14ac:dyDescent="0.2">
      <c r="A55" s="414"/>
      <c r="B55" s="197"/>
      <c r="C55" s="127"/>
      <c r="D55" s="127"/>
      <c r="E55" s="127"/>
      <c r="F55" s="200"/>
      <c r="G55" s="200" t="e">
        <f t="shared" si="11"/>
        <v>#VALUE!</v>
      </c>
      <c r="H55" s="200" t="e">
        <f t="shared" si="12"/>
        <v>#VALUE!</v>
      </c>
      <c r="I55" s="200" t="e">
        <f t="shared" si="13"/>
        <v>#VALUE!</v>
      </c>
      <c r="J55" s="197"/>
      <c r="K55" s="201"/>
      <c r="L55" s="197"/>
      <c r="M55" s="200" t="e">
        <f t="shared" si="14"/>
        <v>#VALUE!</v>
      </c>
      <c r="N55" s="197"/>
      <c r="O55" s="197"/>
      <c r="P55" s="197"/>
      <c r="Q55" s="197"/>
      <c r="R55" s="197"/>
      <c r="S55" s="197"/>
      <c r="T55" s="197"/>
      <c r="U55" s="197"/>
      <c r="AB55" s="128"/>
      <c r="AC55" s="128"/>
    </row>
    <row r="56" spans="1:29" s="129" customFormat="1" ht="15" hidden="1" customHeight="1" x14ac:dyDescent="0.2">
      <c r="A56" s="414"/>
      <c r="B56" s="197"/>
      <c r="C56" s="127"/>
      <c r="D56" s="127"/>
      <c r="E56" s="127"/>
      <c r="F56" s="200"/>
      <c r="G56" s="200" t="e">
        <f t="shared" si="11"/>
        <v>#VALUE!</v>
      </c>
      <c r="H56" s="200" t="e">
        <f t="shared" si="12"/>
        <v>#VALUE!</v>
      </c>
      <c r="I56" s="200" t="e">
        <f t="shared" si="13"/>
        <v>#VALUE!</v>
      </c>
      <c r="J56" s="197"/>
      <c r="K56" s="201"/>
      <c r="L56" s="197"/>
      <c r="M56" s="200" t="e">
        <f t="shared" si="14"/>
        <v>#VALUE!</v>
      </c>
      <c r="N56" s="197"/>
      <c r="O56" s="197"/>
      <c r="P56" s="197"/>
      <c r="Q56" s="197"/>
      <c r="R56" s="197"/>
      <c r="S56" s="197"/>
      <c r="T56" s="197"/>
      <c r="U56" s="197"/>
      <c r="AB56" s="128"/>
      <c r="AC56" s="128"/>
    </row>
    <row r="57" spans="1:29" s="129" customFormat="1" ht="15" hidden="1" customHeight="1" x14ac:dyDescent="0.2">
      <c r="A57" s="414"/>
      <c r="B57" s="197"/>
      <c r="C57" s="127"/>
      <c r="D57" s="127"/>
      <c r="E57" s="127"/>
      <c r="F57" s="200"/>
      <c r="G57" s="200" t="e">
        <f t="shared" si="11"/>
        <v>#VALUE!</v>
      </c>
      <c r="H57" s="200" t="e">
        <f t="shared" si="12"/>
        <v>#VALUE!</v>
      </c>
      <c r="I57" s="200" t="e">
        <f t="shared" si="13"/>
        <v>#VALUE!</v>
      </c>
      <c r="J57" s="197"/>
      <c r="K57" s="201"/>
      <c r="L57" s="197"/>
      <c r="M57" s="200" t="e">
        <f t="shared" si="14"/>
        <v>#VALUE!</v>
      </c>
      <c r="N57" s="197"/>
      <c r="O57" s="197"/>
      <c r="P57" s="197"/>
      <c r="Q57" s="197"/>
      <c r="R57" s="197"/>
      <c r="S57" s="197"/>
      <c r="T57" s="197"/>
      <c r="U57" s="197"/>
      <c r="AB57" s="128"/>
      <c r="AC57" s="128"/>
    </row>
    <row r="58" spans="1:29" s="129" customFormat="1" ht="15" hidden="1" customHeight="1" x14ac:dyDescent="0.2">
      <c r="A58" s="414"/>
      <c r="B58" s="197"/>
      <c r="C58" s="127"/>
      <c r="D58" s="127"/>
      <c r="E58" s="127"/>
      <c r="F58" s="200"/>
      <c r="G58" s="200" t="e">
        <f t="shared" si="11"/>
        <v>#VALUE!</v>
      </c>
      <c r="H58" s="200" t="e">
        <f t="shared" si="12"/>
        <v>#VALUE!</v>
      </c>
      <c r="I58" s="200" t="e">
        <f t="shared" si="13"/>
        <v>#VALUE!</v>
      </c>
      <c r="J58" s="197"/>
      <c r="K58" s="201"/>
      <c r="L58" s="197"/>
      <c r="M58" s="200" t="e">
        <f t="shared" si="14"/>
        <v>#VALUE!</v>
      </c>
      <c r="N58" s="197"/>
      <c r="O58" s="197"/>
      <c r="P58" s="197"/>
      <c r="Q58" s="197"/>
      <c r="R58" s="197"/>
      <c r="S58" s="197"/>
      <c r="T58" s="197"/>
      <c r="U58" s="197"/>
      <c r="AB58" s="128"/>
      <c r="AC58" s="128"/>
    </row>
    <row r="59" spans="1:29" s="129" customFormat="1" ht="15" hidden="1" customHeight="1" x14ac:dyDescent="0.2">
      <c r="A59" s="414"/>
      <c r="B59" s="197"/>
      <c r="C59" s="127"/>
      <c r="D59" s="127"/>
      <c r="E59" s="127"/>
      <c r="F59" s="200"/>
      <c r="G59" s="200" t="e">
        <f t="shared" si="11"/>
        <v>#VALUE!</v>
      </c>
      <c r="H59" s="200" t="e">
        <f t="shared" si="12"/>
        <v>#VALUE!</v>
      </c>
      <c r="I59" s="200" t="e">
        <f t="shared" si="13"/>
        <v>#VALUE!</v>
      </c>
      <c r="J59" s="197"/>
      <c r="K59" s="201"/>
      <c r="L59" s="197"/>
      <c r="M59" s="200" t="e">
        <f t="shared" si="14"/>
        <v>#VALUE!</v>
      </c>
      <c r="N59" s="197"/>
      <c r="O59" s="197"/>
      <c r="P59" s="197"/>
      <c r="Q59" s="197"/>
      <c r="R59" s="197"/>
      <c r="S59" s="197"/>
      <c r="T59" s="197"/>
      <c r="U59" s="197"/>
      <c r="AB59" s="128"/>
      <c r="AC59" s="128"/>
    </row>
    <row r="60" spans="1:29" s="129" customFormat="1" ht="15" hidden="1" customHeight="1" x14ac:dyDescent="0.2">
      <c r="A60" s="414"/>
      <c r="B60" s="197"/>
      <c r="C60" s="127"/>
      <c r="D60" s="127"/>
      <c r="E60" s="127"/>
      <c r="F60" s="200"/>
      <c r="G60" s="200" t="e">
        <f t="shared" si="11"/>
        <v>#VALUE!</v>
      </c>
      <c r="H60" s="200" t="e">
        <f t="shared" si="12"/>
        <v>#VALUE!</v>
      </c>
      <c r="I60" s="200" t="e">
        <f t="shared" si="13"/>
        <v>#VALUE!</v>
      </c>
      <c r="J60" s="197"/>
      <c r="K60" s="201"/>
      <c r="L60" s="197"/>
      <c r="M60" s="200" t="e">
        <f t="shared" si="14"/>
        <v>#VALUE!</v>
      </c>
      <c r="N60" s="197"/>
      <c r="O60" s="197"/>
      <c r="P60" s="197"/>
      <c r="Q60" s="197"/>
      <c r="R60" s="197"/>
      <c r="S60" s="197"/>
      <c r="T60" s="197"/>
      <c r="U60" s="197"/>
      <c r="AB60" s="128"/>
      <c r="AC60" s="128"/>
    </row>
    <row r="61" spans="1:29" s="129" customFormat="1" ht="15" hidden="1" customHeight="1" x14ac:dyDescent="0.2">
      <c r="A61" s="414"/>
      <c r="B61" s="197"/>
      <c r="C61" s="127"/>
      <c r="D61" s="127"/>
      <c r="E61" s="127"/>
      <c r="F61" s="200"/>
      <c r="G61" s="200" t="e">
        <f t="shared" si="11"/>
        <v>#VALUE!</v>
      </c>
      <c r="H61" s="200" t="e">
        <f t="shared" si="12"/>
        <v>#VALUE!</v>
      </c>
      <c r="I61" s="200" t="e">
        <f t="shared" si="13"/>
        <v>#VALUE!</v>
      </c>
      <c r="J61" s="197"/>
      <c r="K61" s="201"/>
      <c r="L61" s="197"/>
      <c r="M61" s="200" t="e">
        <f t="shared" si="14"/>
        <v>#VALUE!</v>
      </c>
      <c r="N61" s="197"/>
      <c r="O61" s="197"/>
      <c r="P61" s="197"/>
      <c r="Q61" s="197"/>
      <c r="R61" s="197"/>
      <c r="S61" s="197"/>
      <c r="T61" s="197"/>
      <c r="U61" s="197"/>
      <c r="AB61" s="128"/>
      <c r="AC61" s="128"/>
    </row>
    <row r="62" spans="1:29" s="129" customFormat="1" ht="15" hidden="1" customHeight="1" x14ac:dyDescent="0.2">
      <c r="A62" s="414"/>
      <c r="B62" s="197"/>
      <c r="C62" s="127"/>
      <c r="D62" s="127"/>
      <c r="E62" s="127"/>
      <c r="F62" s="200"/>
      <c r="G62" s="200" t="e">
        <f t="shared" si="11"/>
        <v>#VALUE!</v>
      </c>
      <c r="H62" s="200" t="e">
        <f t="shared" si="12"/>
        <v>#VALUE!</v>
      </c>
      <c r="I62" s="200" t="e">
        <f t="shared" si="13"/>
        <v>#VALUE!</v>
      </c>
      <c r="J62" s="197"/>
      <c r="K62" s="201"/>
      <c r="L62" s="197"/>
      <c r="M62" s="200" t="e">
        <f t="shared" si="14"/>
        <v>#VALUE!</v>
      </c>
      <c r="N62" s="197"/>
      <c r="O62" s="197"/>
      <c r="P62" s="197"/>
      <c r="Q62" s="197"/>
      <c r="R62" s="197"/>
      <c r="S62" s="197"/>
      <c r="T62" s="197"/>
      <c r="U62" s="197"/>
      <c r="AB62" s="128"/>
      <c r="AC62" s="128"/>
    </row>
    <row r="63" spans="1:29" s="129" customFormat="1" ht="15" hidden="1" customHeight="1" x14ac:dyDescent="0.2">
      <c r="A63" s="414"/>
      <c r="B63" s="197"/>
      <c r="C63" s="127"/>
      <c r="D63" s="127"/>
      <c r="E63" s="127"/>
      <c r="F63" s="197"/>
      <c r="G63" s="200" t="e">
        <f>SUM(G51:G62)</f>
        <v>#VALUE!</v>
      </c>
      <c r="H63" s="200" t="e">
        <f>SUM(H51:H62)</f>
        <v>#VALUE!</v>
      </c>
      <c r="I63" s="200" t="e">
        <f>SUM(I51:I62)</f>
        <v>#VALUE!</v>
      </c>
      <c r="J63" s="197"/>
      <c r="K63" s="201"/>
      <c r="L63" s="197"/>
      <c r="M63" s="200" t="e">
        <f>SUM(M51:M62)</f>
        <v>#VALUE!</v>
      </c>
      <c r="N63" s="197" t="s">
        <v>20</v>
      </c>
      <c r="O63" s="197"/>
      <c r="P63" s="197"/>
      <c r="Q63" s="197"/>
      <c r="R63" s="197"/>
      <c r="S63" s="197"/>
      <c r="T63" s="197"/>
      <c r="U63" s="197"/>
      <c r="AB63" s="128"/>
      <c r="AC63" s="128"/>
    </row>
    <row r="64" spans="1:29" s="129" customFormat="1" ht="15" hidden="1" customHeight="1" x14ac:dyDescent="0.2">
      <c r="A64" s="414"/>
      <c r="B64" s="197"/>
      <c r="C64" s="127"/>
      <c r="D64" s="127"/>
      <c r="E64" s="127"/>
      <c r="F64" s="197"/>
      <c r="G64" s="200"/>
      <c r="H64" s="197" t="e">
        <f>H63/1400</f>
        <v>#VALUE!</v>
      </c>
      <c r="I64" s="201" t="e">
        <f>IF((G63-H63)&lt;0,0,(G63-H63))</f>
        <v>#VALUE!</v>
      </c>
      <c r="J64" s="197"/>
      <c r="K64" s="201"/>
      <c r="L64" s="197"/>
      <c r="M64" s="200" t="e">
        <f>I64*'Foglio di base'!AH11%</f>
        <v>#VALUE!</v>
      </c>
      <c r="N64" s="197" t="s">
        <v>21</v>
      </c>
      <c r="O64" s="197"/>
      <c r="P64" s="197"/>
      <c r="Q64" s="197"/>
      <c r="R64" s="197"/>
      <c r="S64" s="197"/>
      <c r="T64" s="197"/>
      <c r="U64" s="197"/>
      <c r="AB64" s="128"/>
      <c r="AC64" s="128"/>
    </row>
    <row r="65" spans="1:29" s="127" customFormat="1" hidden="1" x14ac:dyDescent="0.2">
      <c r="A65" s="415"/>
      <c r="B65" s="197"/>
      <c r="F65" s="197"/>
      <c r="G65" s="197"/>
      <c r="H65" s="197"/>
      <c r="I65" s="201"/>
      <c r="J65" s="197"/>
      <c r="K65" s="197"/>
      <c r="L65" s="197"/>
      <c r="M65" s="200" t="e">
        <f>ROUND((M64-M63)/5,2)*5</f>
        <v>#VALUE!</v>
      </c>
      <c r="N65" s="197" t="s">
        <v>23</v>
      </c>
      <c r="O65" s="197"/>
      <c r="P65" s="197"/>
      <c r="Q65" s="197"/>
      <c r="R65" s="197"/>
      <c r="S65" s="197"/>
      <c r="T65" s="197"/>
      <c r="U65" s="197"/>
      <c r="AB65" s="128"/>
      <c r="AC65" s="128"/>
    </row>
    <row r="66" spans="1:29" s="127" customFormat="1" hidden="1" x14ac:dyDescent="0.2">
      <c r="A66" s="415"/>
      <c r="B66" s="196"/>
      <c r="F66" s="196"/>
      <c r="G66" s="196"/>
      <c r="H66" s="196"/>
      <c r="I66" s="196"/>
      <c r="J66" s="196"/>
      <c r="K66" s="196"/>
      <c r="L66" s="196"/>
      <c r="M66" s="196"/>
      <c r="N66" s="196"/>
      <c r="O66" s="196"/>
      <c r="P66" s="196"/>
      <c r="Q66" s="196"/>
      <c r="R66" s="196"/>
      <c r="S66" s="196"/>
      <c r="T66" s="196"/>
      <c r="U66" s="196"/>
      <c r="AB66" s="128"/>
      <c r="AC66" s="128"/>
    </row>
    <row r="67" spans="1:29" s="129" customFormat="1" ht="15" hidden="1" customHeight="1" x14ac:dyDescent="0.2">
      <c r="A67" s="414"/>
      <c r="B67" s="196"/>
      <c r="C67" s="127"/>
      <c r="D67" s="127"/>
      <c r="E67" s="127"/>
      <c r="F67" s="196"/>
      <c r="G67" s="198" t="s">
        <v>18</v>
      </c>
      <c r="H67" s="198" t="s">
        <v>27</v>
      </c>
      <c r="I67" s="196"/>
      <c r="J67" s="196"/>
      <c r="K67" s="196"/>
      <c r="L67" s="196"/>
      <c r="M67" s="196"/>
      <c r="N67" s="196"/>
      <c r="O67" s="196"/>
      <c r="P67" s="196"/>
      <c r="Q67" s="196"/>
      <c r="R67" s="196"/>
      <c r="S67" s="196"/>
      <c r="T67" s="196"/>
      <c r="U67" s="196"/>
      <c r="AB67" s="128"/>
      <c r="AC67" s="128"/>
    </row>
    <row r="68" spans="1:29" s="129" customFormat="1" ht="15" hidden="1" customHeight="1" x14ac:dyDescent="0.2">
      <c r="A68" s="414"/>
      <c r="B68" s="197"/>
      <c r="C68" s="127"/>
      <c r="D68" s="127"/>
      <c r="E68" s="127"/>
      <c r="F68" s="200"/>
      <c r="G68" s="200" t="e">
        <f>IF(W26=1,0,(E26+F26+G26))</f>
        <v>#VALUE!</v>
      </c>
      <c r="H68" s="205" t="e">
        <f>IF(G68&gt;0,1,0)</f>
        <v>#VALUE!</v>
      </c>
      <c r="I68" s="200" t="e">
        <f>G68</f>
        <v>#VALUE!</v>
      </c>
      <c r="J68" s="197"/>
      <c r="K68" s="200"/>
      <c r="L68" s="197"/>
      <c r="M68" s="200" t="e">
        <f>I68*1.1%</f>
        <v>#VALUE!</v>
      </c>
      <c r="N68" s="197"/>
      <c r="O68" s="197"/>
      <c r="P68" s="197"/>
      <c r="Q68" s="197"/>
      <c r="R68" s="197"/>
      <c r="S68" s="197"/>
      <c r="T68" s="197"/>
      <c r="U68" s="197"/>
      <c r="AB68" s="128"/>
      <c r="AC68" s="128"/>
    </row>
    <row r="69" spans="1:29" s="129" customFormat="1" ht="15" hidden="1" customHeight="1" x14ac:dyDescent="0.2">
      <c r="A69" s="414"/>
      <c r="B69" s="197"/>
      <c r="C69" s="127"/>
      <c r="D69" s="127"/>
      <c r="E69" s="127"/>
      <c r="F69" s="200"/>
      <c r="G69" s="200" t="e">
        <f t="shared" ref="G69:G79" si="15">IF(W27=1,0,(E27+F27+G27))</f>
        <v>#VALUE!</v>
      </c>
      <c r="H69" s="205" t="e">
        <f t="shared" ref="H69:H79" si="16">IF(G69&gt;0,1,0)</f>
        <v>#VALUE!</v>
      </c>
      <c r="I69" s="200" t="e">
        <f t="shared" ref="I69:I79" si="17">G69</f>
        <v>#VALUE!</v>
      </c>
      <c r="J69" s="197"/>
      <c r="K69" s="201"/>
      <c r="L69" s="202"/>
      <c r="M69" s="200" t="e">
        <f t="shared" ref="M69:M79" si="18">I69*1.1%</f>
        <v>#VALUE!</v>
      </c>
      <c r="N69" s="203"/>
      <c r="O69" s="197"/>
      <c r="P69" s="197"/>
      <c r="Q69" s="197"/>
      <c r="R69" s="197"/>
      <c r="S69" s="197"/>
      <c r="T69" s="197"/>
      <c r="U69" s="197"/>
      <c r="AB69" s="128"/>
      <c r="AC69" s="128"/>
    </row>
    <row r="70" spans="1:29" s="129" customFormat="1" ht="15" hidden="1" customHeight="1" x14ac:dyDescent="0.2">
      <c r="A70" s="414"/>
      <c r="B70" s="197"/>
      <c r="C70" s="127"/>
      <c r="D70" s="127"/>
      <c r="E70" s="127"/>
      <c r="F70" s="200"/>
      <c r="G70" s="200" t="e">
        <f t="shared" si="15"/>
        <v>#VALUE!</v>
      </c>
      <c r="H70" s="205" t="e">
        <f t="shared" si="16"/>
        <v>#VALUE!</v>
      </c>
      <c r="I70" s="200" t="e">
        <f t="shared" si="17"/>
        <v>#VALUE!</v>
      </c>
      <c r="J70" s="197"/>
      <c r="K70" s="201"/>
      <c r="L70" s="202"/>
      <c r="M70" s="200" t="e">
        <f t="shared" si="18"/>
        <v>#VALUE!</v>
      </c>
      <c r="N70" s="203"/>
      <c r="O70" s="197"/>
      <c r="P70" s="197"/>
      <c r="Q70" s="197"/>
      <c r="R70" s="197"/>
      <c r="S70" s="197"/>
      <c r="T70" s="197"/>
      <c r="U70" s="197"/>
      <c r="AB70" s="128"/>
      <c r="AC70" s="128"/>
    </row>
    <row r="71" spans="1:29" s="129" customFormat="1" ht="15" hidden="1" customHeight="1" x14ac:dyDescent="0.2">
      <c r="A71" s="414"/>
      <c r="B71" s="197"/>
      <c r="C71" s="127"/>
      <c r="D71" s="127"/>
      <c r="E71" s="127"/>
      <c r="F71" s="200"/>
      <c r="G71" s="200" t="e">
        <f t="shared" si="15"/>
        <v>#VALUE!</v>
      </c>
      <c r="H71" s="205" t="e">
        <f t="shared" si="16"/>
        <v>#VALUE!</v>
      </c>
      <c r="I71" s="200" t="e">
        <f t="shared" si="17"/>
        <v>#VALUE!</v>
      </c>
      <c r="J71" s="197"/>
      <c r="K71" s="201"/>
      <c r="L71" s="202"/>
      <c r="M71" s="200" t="e">
        <f t="shared" si="18"/>
        <v>#VALUE!</v>
      </c>
      <c r="N71" s="204"/>
      <c r="O71" s="197"/>
      <c r="P71" s="197"/>
      <c r="Q71" s="197"/>
      <c r="R71" s="197"/>
      <c r="S71" s="197"/>
      <c r="T71" s="197"/>
      <c r="U71" s="197"/>
      <c r="AB71" s="128"/>
      <c r="AC71" s="128"/>
    </row>
    <row r="72" spans="1:29" s="129" customFormat="1" ht="15" hidden="1" customHeight="1" x14ac:dyDescent="0.2">
      <c r="A72" s="414"/>
      <c r="B72" s="197"/>
      <c r="C72" s="127"/>
      <c r="D72" s="127"/>
      <c r="E72" s="127"/>
      <c r="F72" s="200"/>
      <c r="G72" s="200" t="e">
        <f t="shared" si="15"/>
        <v>#VALUE!</v>
      </c>
      <c r="H72" s="205" t="e">
        <f t="shared" si="16"/>
        <v>#VALUE!</v>
      </c>
      <c r="I72" s="200" t="e">
        <f t="shared" si="17"/>
        <v>#VALUE!</v>
      </c>
      <c r="J72" s="197"/>
      <c r="K72" s="201"/>
      <c r="L72" s="197"/>
      <c r="M72" s="200" t="e">
        <f t="shared" si="18"/>
        <v>#VALUE!</v>
      </c>
      <c r="N72" s="197"/>
      <c r="O72" s="197"/>
      <c r="P72" s="197"/>
      <c r="Q72" s="197"/>
      <c r="R72" s="197"/>
      <c r="S72" s="197"/>
      <c r="T72" s="197"/>
      <c r="U72" s="197"/>
      <c r="AB72" s="128"/>
      <c r="AC72" s="128"/>
    </row>
    <row r="73" spans="1:29" s="129" customFormat="1" ht="15" hidden="1" customHeight="1" x14ac:dyDescent="0.2">
      <c r="A73" s="414"/>
      <c r="B73" s="197"/>
      <c r="C73" s="127"/>
      <c r="D73" s="127"/>
      <c r="E73" s="127"/>
      <c r="F73" s="200"/>
      <c r="G73" s="200" t="e">
        <f t="shared" si="15"/>
        <v>#VALUE!</v>
      </c>
      <c r="H73" s="205" t="e">
        <f t="shared" si="16"/>
        <v>#VALUE!</v>
      </c>
      <c r="I73" s="200" t="e">
        <f t="shared" si="17"/>
        <v>#VALUE!</v>
      </c>
      <c r="J73" s="197"/>
      <c r="K73" s="201"/>
      <c r="L73" s="197"/>
      <c r="M73" s="200" t="e">
        <f t="shared" si="18"/>
        <v>#VALUE!</v>
      </c>
      <c r="N73" s="197"/>
      <c r="O73" s="197"/>
      <c r="P73" s="197"/>
      <c r="Q73" s="197"/>
      <c r="R73" s="197"/>
      <c r="S73" s="197"/>
      <c r="T73" s="197"/>
      <c r="U73" s="197"/>
      <c r="AB73" s="128"/>
      <c r="AC73" s="128"/>
    </row>
    <row r="74" spans="1:29" s="129" customFormat="1" ht="15" hidden="1" customHeight="1" x14ac:dyDescent="0.2">
      <c r="A74" s="414"/>
      <c r="B74" s="197"/>
      <c r="C74" s="127"/>
      <c r="D74" s="127"/>
      <c r="E74" s="127"/>
      <c r="F74" s="200"/>
      <c r="G74" s="200" t="e">
        <f t="shared" si="15"/>
        <v>#VALUE!</v>
      </c>
      <c r="H74" s="205" t="e">
        <f t="shared" si="16"/>
        <v>#VALUE!</v>
      </c>
      <c r="I74" s="200" t="e">
        <f t="shared" si="17"/>
        <v>#VALUE!</v>
      </c>
      <c r="J74" s="197"/>
      <c r="K74" s="201"/>
      <c r="L74" s="197"/>
      <c r="M74" s="200" t="e">
        <f t="shared" si="18"/>
        <v>#VALUE!</v>
      </c>
      <c r="N74" s="197"/>
      <c r="O74" s="197"/>
      <c r="P74" s="197"/>
      <c r="Q74" s="197"/>
      <c r="R74" s="197"/>
      <c r="S74" s="197"/>
      <c r="T74" s="197"/>
      <c r="U74" s="197"/>
      <c r="AB74" s="128"/>
      <c r="AC74" s="128"/>
    </row>
    <row r="75" spans="1:29" s="129" customFormat="1" ht="15" hidden="1" customHeight="1" x14ac:dyDescent="0.2">
      <c r="A75" s="414"/>
      <c r="B75" s="197"/>
      <c r="C75" s="127"/>
      <c r="D75" s="127"/>
      <c r="E75" s="127"/>
      <c r="F75" s="200"/>
      <c r="G75" s="200" t="e">
        <f t="shared" si="15"/>
        <v>#VALUE!</v>
      </c>
      <c r="H75" s="205" t="e">
        <f t="shared" si="16"/>
        <v>#VALUE!</v>
      </c>
      <c r="I75" s="200" t="e">
        <f t="shared" si="17"/>
        <v>#VALUE!</v>
      </c>
      <c r="J75" s="197"/>
      <c r="K75" s="201"/>
      <c r="L75" s="197"/>
      <c r="M75" s="200" t="e">
        <f t="shared" si="18"/>
        <v>#VALUE!</v>
      </c>
      <c r="N75" s="197"/>
      <c r="O75" s="197"/>
      <c r="P75" s="197"/>
      <c r="Q75" s="197"/>
      <c r="R75" s="197"/>
      <c r="S75" s="197"/>
      <c r="T75" s="197"/>
      <c r="U75" s="197"/>
      <c r="AB75" s="128"/>
      <c r="AC75" s="128"/>
    </row>
    <row r="76" spans="1:29" s="129" customFormat="1" ht="15" hidden="1" customHeight="1" x14ac:dyDescent="0.2">
      <c r="A76" s="414"/>
      <c r="B76" s="197"/>
      <c r="C76" s="127"/>
      <c r="D76" s="127"/>
      <c r="E76" s="127"/>
      <c r="F76" s="200"/>
      <c r="G76" s="200" t="e">
        <f t="shared" si="15"/>
        <v>#VALUE!</v>
      </c>
      <c r="H76" s="205" t="e">
        <f t="shared" si="16"/>
        <v>#VALUE!</v>
      </c>
      <c r="I76" s="200" t="e">
        <f t="shared" si="17"/>
        <v>#VALUE!</v>
      </c>
      <c r="J76" s="197"/>
      <c r="K76" s="201"/>
      <c r="L76" s="197"/>
      <c r="M76" s="200" t="e">
        <f t="shared" si="18"/>
        <v>#VALUE!</v>
      </c>
      <c r="N76" s="197"/>
      <c r="O76" s="197"/>
      <c r="P76" s="197"/>
      <c r="Q76" s="197"/>
      <c r="R76" s="197"/>
      <c r="S76" s="197"/>
      <c r="T76" s="197"/>
      <c r="U76" s="197"/>
      <c r="AB76" s="128"/>
      <c r="AC76" s="128"/>
    </row>
    <row r="77" spans="1:29" s="129" customFormat="1" ht="15" hidden="1" customHeight="1" x14ac:dyDescent="0.2">
      <c r="A77" s="414"/>
      <c r="B77" s="197"/>
      <c r="C77" s="127"/>
      <c r="D77" s="127"/>
      <c r="E77" s="127"/>
      <c r="F77" s="200"/>
      <c r="G77" s="200" t="e">
        <f t="shared" si="15"/>
        <v>#VALUE!</v>
      </c>
      <c r="H77" s="205" t="e">
        <f t="shared" si="16"/>
        <v>#VALUE!</v>
      </c>
      <c r="I77" s="200" t="e">
        <f t="shared" si="17"/>
        <v>#VALUE!</v>
      </c>
      <c r="J77" s="197"/>
      <c r="K77" s="201"/>
      <c r="L77" s="197"/>
      <c r="M77" s="200" t="e">
        <f t="shared" si="18"/>
        <v>#VALUE!</v>
      </c>
      <c r="N77" s="197"/>
      <c r="O77" s="197"/>
      <c r="P77" s="197"/>
      <c r="Q77" s="197"/>
      <c r="R77" s="197"/>
      <c r="S77" s="197"/>
      <c r="T77" s="197"/>
      <c r="U77" s="197"/>
      <c r="AB77" s="128"/>
      <c r="AC77" s="128"/>
    </row>
    <row r="78" spans="1:29" s="129" customFormat="1" ht="15" hidden="1" customHeight="1" x14ac:dyDescent="0.2">
      <c r="A78" s="414"/>
      <c r="B78" s="197"/>
      <c r="C78" s="127"/>
      <c r="D78" s="127"/>
      <c r="E78" s="127"/>
      <c r="F78" s="200"/>
      <c r="G78" s="200" t="e">
        <f t="shared" si="15"/>
        <v>#VALUE!</v>
      </c>
      <c r="H78" s="205" t="e">
        <f t="shared" si="16"/>
        <v>#VALUE!</v>
      </c>
      <c r="I78" s="200" t="e">
        <f t="shared" si="17"/>
        <v>#VALUE!</v>
      </c>
      <c r="J78" s="197"/>
      <c r="K78" s="201"/>
      <c r="L78" s="197"/>
      <c r="M78" s="200" t="e">
        <f t="shared" si="18"/>
        <v>#VALUE!</v>
      </c>
      <c r="N78" s="197"/>
      <c r="O78" s="197"/>
      <c r="P78" s="197"/>
      <c r="Q78" s="197"/>
      <c r="R78" s="197"/>
      <c r="S78" s="197"/>
      <c r="T78" s="197"/>
      <c r="U78" s="197"/>
      <c r="AB78" s="128"/>
      <c r="AC78" s="128"/>
    </row>
    <row r="79" spans="1:29" s="129" customFormat="1" ht="15" hidden="1" customHeight="1" x14ac:dyDescent="0.2">
      <c r="A79" s="414"/>
      <c r="B79" s="197"/>
      <c r="C79" s="127"/>
      <c r="D79" s="127"/>
      <c r="E79" s="127"/>
      <c r="F79" s="200"/>
      <c r="G79" s="200" t="e">
        <f t="shared" si="15"/>
        <v>#VALUE!</v>
      </c>
      <c r="H79" s="205" t="e">
        <f t="shared" si="16"/>
        <v>#VALUE!</v>
      </c>
      <c r="I79" s="200" t="e">
        <f t="shared" si="17"/>
        <v>#VALUE!</v>
      </c>
      <c r="J79" s="197"/>
      <c r="K79" s="201"/>
      <c r="L79" s="197"/>
      <c r="M79" s="200" t="e">
        <f t="shared" si="18"/>
        <v>#VALUE!</v>
      </c>
      <c r="N79" s="197"/>
      <c r="O79" s="197"/>
      <c r="P79" s="197"/>
      <c r="Q79" s="197"/>
      <c r="R79" s="197"/>
      <c r="S79" s="197"/>
      <c r="T79" s="197"/>
      <c r="U79" s="197"/>
      <c r="AB79" s="128"/>
      <c r="AC79" s="128"/>
    </row>
    <row r="80" spans="1:29" s="129" customFormat="1" ht="15" hidden="1" customHeight="1" x14ac:dyDescent="0.2">
      <c r="A80" s="414"/>
      <c r="B80" s="197"/>
      <c r="C80" s="127"/>
      <c r="D80" s="127"/>
      <c r="E80" s="127"/>
      <c r="F80" s="197"/>
      <c r="G80" s="200"/>
      <c r="H80" s="205"/>
      <c r="I80" s="200" t="e">
        <f>SUM(I68:I79)</f>
        <v>#VALUE!</v>
      </c>
      <c r="J80" s="197"/>
      <c r="K80" s="201"/>
      <c r="L80" s="197"/>
      <c r="M80" s="200" t="e">
        <f>SUM(M68:M79)</f>
        <v>#VALUE!</v>
      </c>
      <c r="N80" s="197" t="s">
        <v>25</v>
      </c>
      <c r="O80" s="197"/>
      <c r="P80" s="197"/>
      <c r="Q80" s="197"/>
      <c r="R80" s="197"/>
      <c r="S80" s="197"/>
      <c r="T80" s="197"/>
      <c r="U80" s="197"/>
      <c r="AB80" s="128"/>
      <c r="AC80" s="128"/>
    </row>
    <row r="81" spans="1:29" s="129" customFormat="1" ht="15" hidden="1" customHeight="1" x14ac:dyDescent="0.2">
      <c r="A81" s="414"/>
      <c r="B81" s="197"/>
      <c r="C81" s="127"/>
      <c r="D81" s="127"/>
      <c r="E81" s="127"/>
      <c r="F81" s="197"/>
      <c r="G81" s="200"/>
      <c r="H81" s="205" t="e">
        <f>SUM(H68:H79)</f>
        <v>#VALUE!</v>
      </c>
      <c r="I81" s="200" t="e">
        <f>148200/12*H81</f>
        <v>#VALUE!</v>
      </c>
      <c r="J81" s="197" t="s">
        <v>28</v>
      </c>
      <c r="K81" s="201"/>
      <c r="L81" s="197"/>
      <c r="M81" s="200" t="e">
        <f>I81*1.1%</f>
        <v>#VALUE!</v>
      </c>
      <c r="N81" s="197" t="s">
        <v>26</v>
      </c>
      <c r="O81" s="197"/>
      <c r="P81" s="197"/>
      <c r="Q81" s="197"/>
      <c r="R81" s="197"/>
      <c r="S81" s="197"/>
      <c r="T81" s="197"/>
      <c r="U81" s="197"/>
      <c r="AB81" s="128"/>
      <c r="AC81" s="128"/>
    </row>
    <row r="82" spans="1:29" s="127" customFormat="1" hidden="1" x14ac:dyDescent="0.2">
      <c r="A82" s="415"/>
      <c r="B82" s="197"/>
      <c r="F82" s="197"/>
      <c r="G82" s="197"/>
      <c r="H82" s="129"/>
      <c r="I82" s="201"/>
      <c r="J82" s="197"/>
      <c r="K82" s="197"/>
      <c r="L82" s="197"/>
      <c r="M82" s="200" t="e">
        <f>ROUND((M81-M80)/5,2)*5</f>
        <v>#VALUE!</v>
      </c>
      <c r="N82" s="197" t="s">
        <v>22</v>
      </c>
      <c r="O82" s="197"/>
      <c r="P82" s="197"/>
      <c r="Q82" s="197"/>
      <c r="R82" s="197"/>
      <c r="S82" s="197"/>
      <c r="T82" s="197"/>
      <c r="U82" s="197"/>
      <c r="AB82" s="128"/>
      <c r="AC82" s="128"/>
    </row>
    <row r="83" spans="1:29" s="127" customFormat="1" x14ac:dyDescent="0.2">
      <c r="A83" s="196"/>
      <c r="B83" s="196"/>
      <c r="F83" s="196"/>
      <c r="G83" s="196"/>
      <c r="H83" s="196"/>
      <c r="I83" s="196"/>
      <c r="J83" s="196"/>
      <c r="K83" s="196"/>
      <c r="L83" s="196"/>
      <c r="M83" s="196"/>
      <c r="N83" s="196"/>
      <c r="O83" s="196"/>
      <c r="P83" s="196"/>
      <c r="Q83" s="196"/>
      <c r="R83" s="196"/>
      <c r="AB83" s="128"/>
      <c r="AC83" s="128"/>
    </row>
    <row r="84" spans="1:29" s="127" customFormat="1" x14ac:dyDescent="0.2">
      <c r="A84" s="196"/>
      <c r="B84" s="196"/>
      <c r="F84" s="196"/>
      <c r="G84" s="196"/>
      <c r="H84" s="196"/>
      <c r="I84" s="196"/>
      <c r="J84" s="196"/>
      <c r="K84" s="196"/>
      <c r="L84" s="196"/>
      <c r="M84" s="196"/>
      <c r="N84" s="196"/>
      <c r="O84" s="196"/>
      <c r="P84" s="196"/>
      <c r="Q84" s="196"/>
      <c r="R84" s="196"/>
      <c r="AB84" s="128"/>
      <c r="AC84" s="128"/>
    </row>
    <row r="85" spans="1:29" s="127" customFormat="1" x14ac:dyDescent="0.2">
      <c r="B85" s="196"/>
      <c r="F85" s="196"/>
      <c r="G85" s="196"/>
      <c r="H85" s="196"/>
      <c r="I85" s="196"/>
      <c r="J85" s="196"/>
      <c r="K85" s="196"/>
      <c r="L85" s="196"/>
      <c r="M85" s="196"/>
      <c r="N85" s="196"/>
      <c r="O85" s="196"/>
      <c r="P85" s="196"/>
      <c r="Q85" s="196"/>
      <c r="R85" s="196"/>
      <c r="AB85" s="128"/>
      <c r="AC85" s="128"/>
    </row>
    <row r="86" spans="1:29" s="127" customFormat="1" x14ac:dyDescent="0.2">
      <c r="AB86" s="128"/>
      <c r="AC86" s="128"/>
    </row>
    <row r="87" spans="1:29" s="127" customFormat="1" x14ac:dyDescent="0.2">
      <c r="AB87" s="128"/>
      <c r="AC87" s="128"/>
    </row>
    <row r="88" spans="1:29" s="127" customFormat="1" x14ac:dyDescent="0.2">
      <c r="AB88" s="128"/>
      <c r="AC88" s="128"/>
    </row>
    <row r="89" spans="1:29" s="127" customFormat="1" x14ac:dyDescent="0.2">
      <c r="AB89" s="128"/>
      <c r="AC89" s="128"/>
    </row>
    <row r="90" spans="1:29" s="127" customFormat="1" x14ac:dyDescent="0.2">
      <c r="AB90" s="128"/>
      <c r="AC90" s="128"/>
    </row>
    <row r="91" spans="1:29" s="127" customFormat="1" x14ac:dyDescent="0.2">
      <c r="AB91" s="128"/>
      <c r="AC91" s="128"/>
    </row>
    <row r="92" spans="1:29" s="127" customFormat="1" x14ac:dyDescent="0.2">
      <c r="AB92" s="128"/>
      <c r="AC92" s="128"/>
    </row>
    <row r="93" spans="1:29" s="127" customFormat="1" x14ac:dyDescent="0.2">
      <c r="AB93" s="128"/>
      <c r="AC93" s="128"/>
    </row>
    <row r="94" spans="1:29" s="127" customFormat="1" x14ac:dyDescent="0.2">
      <c r="AB94" s="128"/>
      <c r="AC94" s="128"/>
    </row>
    <row r="95" spans="1:29" s="127" customFormat="1" x14ac:dyDescent="0.2">
      <c r="AB95" s="128"/>
      <c r="AC95" s="128"/>
    </row>
    <row r="96" spans="1:29" s="127" customFormat="1" x14ac:dyDescent="0.2">
      <c r="AB96" s="128"/>
      <c r="AC96" s="128"/>
    </row>
    <row r="97" spans="4:31" s="79" customFormat="1" x14ac:dyDescent="0.2">
      <c r="D97" s="195"/>
      <c r="V97" s="114"/>
      <c r="W97" s="114"/>
      <c r="X97" s="114"/>
      <c r="Y97" s="114"/>
      <c r="Z97" s="114"/>
      <c r="AA97" s="114"/>
      <c r="AB97" s="115"/>
      <c r="AC97" s="115"/>
      <c r="AD97" s="127"/>
      <c r="AE97" s="127"/>
    </row>
    <row r="98" spans="4:31" s="79" customFormat="1" x14ac:dyDescent="0.2">
      <c r="D98" s="195"/>
      <c r="V98" s="114"/>
      <c r="W98" s="114"/>
      <c r="X98" s="114"/>
      <c r="Y98" s="114"/>
      <c r="Z98" s="114"/>
      <c r="AA98" s="114"/>
      <c r="AB98" s="115"/>
      <c r="AC98" s="115"/>
      <c r="AD98" s="127"/>
      <c r="AE98" s="127"/>
    </row>
    <row r="99" spans="4:31" s="79" customFormat="1" x14ac:dyDescent="0.2">
      <c r="D99" s="195"/>
      <c r="E99" s="195"/>
      <c r="V99" s="114"/>
      <c r="W99" s="114"/>
      <c r="X99" s="114"/>
      <c r="Y99" s="114"/>
      <c r="Z99" s="114"/>
      <c r="AA99" s="114"/>
      <c r="AB99" s="115"/>
      <c r="AC99" s="115"/>
      <c r="AD99" s="127"/>
      <c r="AE99" s="127"/>
    </row>
    <row r="100" spans="4:31" s="79" customFormat="1" x14ac:dyDescent="0.2">
      <c r="V100" s="114"/>
      <c r="W100" s="114"/>
      <c r="X100" s="114"/>
      <c r="Y100" s="114"/>
      <c r="Z100" s="114"/>
      <c r="AA100" s="114"/>
      <c r="AB100" s="115"/>
      <c r="AC100" s="115"/>
      <c r="AD100" s="127"/>
      <c r="AE100" s="127"/>
    </row>
    <row r="101" spans="4:31" s="79" customFormat="1" x14ac:dyDescent="0.2">
      <c r="V101" s="114"/>
      <c r="W101" s="114"/>
      <c r="X101" s="114"/>
      <c r="Y101" s="114"/>
      <c r="Z101" s="114"/>
      <c r="AA101" s="114"/>
      <c r="AB101" s="115"/>
      <c r="AC101" s="115"/>
      <c r="AD101" s="127"/>
      <c r="AE101" s="127"/>
    </row>
    <row r="102" spans="4:31" s="79" customFormat="1" x14ac:dyDescent="0.2">
      <c r="V102" s="114"/>
      <c r="W102" s="114"/>
      <c r="X102" s="114"/>
      <c r="Y102" s="114"/>
      <c r="Z102" s="114"/>
      <c r="AA102" s="114"/>
      <c r="AB102" s="115"/>
      <c r="AC102" s="115"/>
      <c r="AD102" s="127"/>
      <c r="AE102" s="127"/>
    </row>
    <row r="103" spans="4:31" s="79" customFormat="1" x14ac:dyDescent="0.2">
      <c r="V103" s="114"/>
      <c r="W103" s="114"/>
      <c r="X103" s="114"/>
      <c r="Y103" s="114"/>
      <c r="Z103" s="114"/>
      <c r="AA103" s="114"/>
      <c r="AB103" s="115"/>
      <c r="AC103" s="115"/>
      <c r="AD103" s="127"/>
      <c r="AE103" s="127"/>
    </row>
  </sheetData>
  <sheetProtection algorithmName="SHA-512" hashValue="un+QnvnhQQtzlOG39D+rFTAqqNQt6PPzNJE3XXrDTBGl/EVNJsFl74Yr5zJRgwIuPhqAwWY0mOB6i3BF11hGHQ==" saltValue="gG4IU8FtSZOETwk5HvwWpA==" spinCount="100000" sheet="1" selectLockedCells="1"/>
  <mergeCells count="59">
    <mergeCell ref="C43:K43"/>
    <mergeCell ref="M43:N45"/>
    <mergeCell ref="Q43:T45"/>
    <mergeCell ref="C44:K44"/>
    <mergeCell ref="C45:K45"/>
    <mergeCell ref="S36:T36"/>
    <mergeCell ref="S37:T37"/>
    <mergeCell ref="S38:T38"/>
    <mergeCell ref="S39:T39"/>
    <mergeCell ref="C40:D40"/>
    <mergeCell ref="S40:T40"/>
    <mergeCell ref="S31:T31"/>
    <mergeCell ref="S32:T32"/>
    <mergeCell ref="S33:T33"/>
    <mergeCell ref="S34:T34"/>
    <mergeCell ref="S35:T35"/>
    <mergeCell ref="S26:T26"/>
    <mergeCell ref="S27:T27"/>
    <mergeCell ref="S28:T28"/>
    <mergeCell ref="S29:T29"/>
    <mergeCell ref="S30:T30"/>
    <mergeCell ref="C25:D25"/>
    <mergeCell ref="S25:T25"/>
    <mergeCell ref="K22:K24"/>
    <mergeCell ref="L22:L23"/>
    <mergeCell ref="M22:M23"/>
    <mergeCell ref="Q22:Q23"/>
    <mergeCell ref="R22:R23"/>
    <mergeCell ref="S22:T24"/>
    <mergeCell ref="E23:E24"/>
    <mergeCell ref="F23:F24"/>
    <mergeCell ref="C20:F20"/>
    <mergeCell ref="N22:N23"/>
    <mergeCell ref="O22:O23"/>
    <mergeCell ref="P22:P23"/>
    <mergeCell ref="C22:D24"/>
    <mergeCell ref="E22:F22"/>
    <mergeCell ref="G22:G24"/>
    <mergeCell ref="H22:H24"/>
    <mergeCell ref="I22:I23"/>
    <mergeCell ref="J22:J24"/>
    <mergeCell ref="C17:G18"/>
    <mergeCell ref="K17:M17"/>
    <mergeCell ref="N17:T17"/>
    <mergeCell ref="C19:G19"/>
    <mergeCell ref="N19:T19"/>
    <mergeCell ref="K11:M11"/>
    <mergeCell ref="C13:G14"/>
    <mergeCell ref="K13:M13"/>
    <mergeCell ref="N13:T13"/>
    <mergeCell ref="C15:G16"/>
    <mergeCell ref="K15:M15"/>
    <mergeCell ref="N15:T15"/>
    <mergeCell ref="A3:L4"/>
    <mergeCell ref="S6:T6"/>
    <mergeCell ref="F8:H8"/>
    <mergeCell ref="M8:T8"/>
    <mergeCell ref="C10:E10"/>
    <mergeCell ref="I6:O6"/>
  </mergeCells>
  <conditionalFormatting sqref="Q8:R8">
    <cfRule type="expression" dxfId="200" priority="10" stopIfTrue="1">
      <formula>W17=1</formula>
    </cfRule>
  </conditionalFormatting>
  <conditionalFormatting sqref="S8:T8">
    <cfRule type="expression" dxfId="199" priority="11" stopIfTrue="1">
      <formula>AB17=1</formula>
    </cfRule>
  </conditionalFormatting>
  <conditionalFormatting sqref="E40:O40 H38:J39 L26:M39 Q40:R40 R26:R39 H26:I37">
    <cfRule type="cellIs" dxfId="198" priority="8" stopIfTrue="1" operator="equal">
      <formula>0</formula>
    </cfRule>
  </conditionalFormatting>
  <conditionalFormatting sqref="G10">
    <cfRule type="cellIs" priority="9" stopIfTrue="1" operator="equal">
      <formula>0</formula>
    </cfRule>
  </conditionalFormatting>
  <conditionalFormatting sqref="N8:O8">
    <cfRule type="expression" dxfId="197" priority="12" stopIfTrue="1">
      <formula>U17=1</formula>
    </cfRule>
  </conditionalFormatting>
  <conditionalFormatting sqref="P8">
    <cfRule type="expression" dxfId="196" priority="7" stopIfTrue="1">
      <formula>V17=1</formula>
    </cfRule>
  </conditionalFormatting>
  <conditionalFormatting sqref="P40">
    <cfRule type="cellIs" dxfId="195" priority="6" stopIfTrue="1" operator="equal">
      <formula>0</formula>
    </cfRule>
  </conditionalFormatting>
  <conditionalFormatting sqref="N26:N37">
    <cfRule type="cellIs" dxfId="194" priority="4" stopIfTrue="1" operator="equal">
      <formula>0</formula>
    </cfRule>
    <cfRule type="expression" dxfId="193" priority="5" stopIfTrue="1">
      <formula>$N$24&lt;&gt;""</formula>
    </cfRule>
  </conditionalFormatting>
  <conditionalFormatting sqref="O26:Q37">
    <cfRule type="cellIs" dxfId="192" priority="2" stopIfTrue="1" operator="equal">
      <formula>0</formula>
    </cfRule>
    <cfRule type="expression" dxfId="191" priority="3" stopIfTrue="1">
      <formula>$N$24&lt;&gt;""</formula>
    </cfRule>
  </conditionalFormatting>
  <conditionalFormatting sqref="M8">
    <cfRule type="expression" dxfId="190" priority="13" stopIfTrue="1">
      <formula>N17=1</formula>
    </cfRule>
  </conditionalFormatting>
  <conditionalFormatting sqref="C38 J38">
    <cfRule type="expression" dxfId="189" priority="1" stopIfTrue="1">
      <formula>$E$40+$F$40+$G$40=0</formula>
    </cfRule>
  </conditionalFormatting>
  <printOptions horizontalCentered="1"/>
  <pageMargins left="0.15748031496062992" right="0.15748031496062992" top="0.19685039370078741" bottom="0.19685039370078741" header="0.78740157480314965" footer="0.51181102362204722"/>
  <pageSetup paperSize="9" scale="76" orientation="landscape"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25</vt:i4>
      </vt:variant>
      <vt:variant>
        <vt:lpstr>Benannte Bereiche</vt:lpstr>
      </vt:variant>
      <vt:variant>
        <vt:i4>24</vt:i4>
      </vt:variant>
    </vt:vector>
  </HeadingPairs>
  <TitlesOfParts>
    <vt:vector size="49" baseType="lpstr">
      <vt:lpstr>AKIS</vt:lpstr>
      <vt:lpstr>Foglio di base</vt:lpstr>
      <vt:lpstr>Notifica</vt:lpstr>
      <vt:lpstr>Riassunto</vt:lpstr>
      <vt:lpstr>Scheda 1</vt:lpstr>
      <vt:lpstr>Scheda 2</vt:lpstr>
      <vt:lpstr>Scheda 3</vt:lpstr>
      <vt:lpstr>Scheda 4</vt:lpstr>
      <vt:lpstr>Scheda 5</vt:lpstr>
      <vt:lpstr>Scheda 6</vt:lpstr>
      <vt:lpstr>Scheda 7</vt:lpstr>
      <vt:lpstr>Scheda 8</vt:lpstr>
      <vt:lpstr>Scheda 9</vt:lpstr>
      <vt:lpstr>Scheda 10</vt:lpstr>
      <vt:lpstr>Scheda 11</vt:lpstr>
      <vt:lpstr>Scheda 12</vt:lpstr>
      <vt:lpstr>Scheda 13</vt:lpstr>
      <vt:lpstr>Scheda 14</vt:lpstr>
      <vt:lpstr>Scheda 15</vt:lpstr>
      <vt:lpstr>Scheda 16</vt:lpstr>
      <vt:lpstr>Scheda 17</vt:lpstr>
      <vt:lpstr>Scheda 18</vt:lpstr>
      <vt:lpstr>Minorenne 1</vt:lpstr>
      <vt:lpstr>Minorenne 2</vt:lpstr>
      <vt:lpstr>Minorenne 3</vt:lpstr>
      <vt:lpstr>'Foglio di base'!Druckbereich</vt:lpstr>
      <vt:lpstr>'Minorenne 1'!Druckbereich</vt:lpstr>
      <vt:lpstr>'Minorenne 2'!Druckbereich</vt:lpstr>
      <vt:lpstr>'Minorenne 3'!Druckbereich</vt:lpstr>
      <vt:lpstr>Notifica!Druckbereich</vt:lpstr>
      <vt:lpstr>Riassunto!Druckbereich</vt:lpstr>
      <vt:lpstr>'Scheda 1'!Druckbereich</vt:lpstr>
      <vt:lpstr>'Scheda 10'!Druckbereich</vt:lpstr>
      <vt:lpstr>'Scheda 11'!Druckbereich</vt:lpstr>
      <vt:lpstr>'Scheda 12'!Druckbereich</vt:lpstr>
      <vt:lpstr>'Scheda 13'!Druckbereich</vt:lpstr>
      <vt:lpstr>'Scheda 14'!Druckbereich</vt:lpstr>
      <vt:lpstr>'Scheda 15'!Druckbereich</vt:lpstr>
      <vt:lpstr>'Scheda 16'!Druckbereich</vt:lpstr>
      <vt:lpstr>'Scheda 17'!Druckbereich</vt:lpstr>
      <vt:lpstr>'Scheda 18'!Druckbereich</vt:lpstr>
      <vt:lpstr>'Scheda 2'!Druckbereich</vt:lpstr>
      <vt:lpstr>'Scheda 3'!Druckbereich</vt:lpstr>
      <vt:lpstr>'Scheda 4'!Druckbereich</vt:lpstr>
      <vt:lpstr>'Scheda 5'!Druckbereich</vt:lpstr>
      <vt:lpstr>'Scheda 6'!Druckbereich</vt:lpstr>
      <vt:lpstr>'Scheda 7'!Druckbereich</vt:lpstr>
      <vt:lpstr>'Scheda 8'!Druckbereich</vt:lpstr>
      <vt:lpstr>'Scheda 9'!Druckbereich</vt:lpstr>
    </vt:vector>
  </TitlesOfParts>
  <Company>9001 St.Gallen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Massimo Toniolo</dc:creator>
  <cp:lastModifiedBy>Marco Reichmuth</cp:lastModifiedBy>
  <cp:lastPrinted>2015-12-14T13:36:54Z</cp:lastPrinted>
  <dcterms:created xsi:type="dcterms:W3CDTF">2003-12-02T12:46:57Z</dcterms:created>
  <dcterms:modified xsi:type="dcterms:W3CDTF">2024-12-17T07:49:42Z</dcterms:modified>
</cp:coreProperties>
</file>